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_Adm\24_Gestion_documentaire\246_Documents de travail\Site Internet du SPC\Documents intégrés pour actualisation\"/>
    </mc:Choice>
  </mc:AlternateContent>
  <xr:revisionPtr revIDLastSave="0" documentId="13_ncr:1_{40FC2A5C-498C-48CF-86D4-0BB161A8B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vis Lot x" sheetId="9" r:id="rId1"/>
  </sheets>
  <definedNames>
    <definedName name="_xlnm._FilterDatabase" localSheetId="0" hidden="1">'Devis Lot x'!$D$16:$K$16</definedName>
    <definedName name="_Toc339291420" localSheetId="0">'Devis Lot x'!#REF!</definedName>
    <definedName name="_xlnm.Print_Titles" localSheetId="0">'Devis Lot x'!$8:$16</definedName>
    <definedName name="_xlnm.Print_Area" localSheetId="0">'Devis Lot x'!$A$1:$K$52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9" l="1"/>
  <c r="C19" i="9"/>
  <c r="C20" i="9"/>
  <c r="C21" i="9"/>
  <c r="C22" i="9"/>
  <c r="C23" i="9"/>
  <c r="C24" i="9"/>
  <c r="C25" i="9"/>
  <c r="I36" i="9" l="1"/>
  <c r="H36" i="9"/>
  <c r="I9" i="9"/>
  <c r="H9" i="9"/>
  <c r="R40" i="9" l="1"/>
  <c r="Q40" i="9"/>
  <c r="P40" i="9"/>
  <c r="O40" i="9"/>
  <c r="N40" i="9"/>
  <c r="M40" i="9"/>
  <c r="R39" i="9"/>
  <c r="Q39" i="9"/>
  <c r="P39" i="9"/>
  <c r="O39" i="9"/>
  <c r="N39" i="9"/>
  <c r="M39" i="9"/>
  <c r="R38" i="9"/>
  <c r="Q38" i="9"/>
  <c r="P38" i="9"/>
  <c r="O38" i="9"/>
  <c r="N38" i="9"/>
  <c r="M38" i="9"/>
  <c r="R37" i="9"/>
  <c r="Q37" i="9"/>
  <c r="P37" i="9"/>
  <c r="O37" i="9"/>
  <c r="N37" i="9"/>
  <c r="M37" i="9"/>
  <c r="M26" i="9"/>
  <c r="N26" i="9"/>
  <c r="O26" i="9"/>
  <c r="P26" i="9"/>
  <c r="Q26" i="9"/>
  <c r="R26" i="9"/>
  <c r="M27" i="9"/>
  <c r="N27" i="9"/>
  <c r="O27" i="9"/>
  <c r="P27" i="9"/>
  <c r="Q27" i="9"/>
  <c r="R27" i="9"/>
  <c r="M28" i="9"/>
  <c r="N28" i="9"/>
  <c r="O28" i="9"/>
  <c r="P28" i="9"/>
  <c r="Q28" i="9"/>
  <c r="R28" i="9"/>
  <c r="M29" i="9"/>
  <c r="N29" i="9"/>
  <c r="O29" i="9"/>
  <c r="P29" i="9"/>
  <c r="Q29" i="9"/>
  <c r="R29" i="9"/>
  <c r="M30" i="9"/>
  <c r="N30" i="9"/>
  <c r="O30" i="9"/>
  <c r="P30" i="9"/>
  <c r="Q30" i="9"/>
  <c r="R30" i="9"/>
  <c r="M31" i="9"/>
  <c r="N31" i="9"/>
  <c r="O31" i="9"/>
  <c r="P31" i="9"/>
  <c r="Q31" i="9"/>
  <c r="R31" i="9"/>
  <c r="M32" i="9"/>
  <c r="N32" i="9"/>
  <c r="O32" i="9"/>
  <c r="P32" i="9"/>
  <c r="Q32" i="9"/>
  <c r="R32" i="9"/>
  <c r="M33" i="9"/>
  <c r="N33" i="9"/>
  <c r="O33" i="9"/>
  <c r="P33" i="9"/>
  <c r="Q33" i="9"/>
  <c r="R33" i="9"/>
  <c r="M34" i="9"/>
  <c r="N34" i="9"/>
  <c r="O34" i="9"/>
  <c r="P34" i="9"/>
  <c r="Q34" i="9"/>
  <c r="R34" i="9"/>
  <c r="M35" i="9"/>
  <c r="N35" i="9"/>
  <c r="O35" i="9"/>
  <c r="P35" i="9"/>
  <c r="Q35" i="9"/>
  <c r="R35" i="9"/>
  <c r="N17" i="9"/>
  <c r="O17" i="9"/>
  <c r="P17" i="9"/>
  <c r="Q17" i="9"/>
  <c r="R17" i="9"/>
  <c r="M17" i="9"/>
  <c r="N8" i="9"/>
  <c r="O8" i="9"/>
  <c r="P8" i="9"/>
  <c r="Q8" i="9"/>
  <c r="R8" i="9"/>
  <c r="M8" i="9"/>
  <c r="S40" i="9" l="1"/>
  <c r="S30" i="9"/>
  <c r="S33" i="9"/>
  <c r="S29" i="9"/>
  <c r="S37" i="9"/>
  <c r="S38" i="9"/>
  <c r="S39" i="9"/>
  <c r="S34" i="9"/>
  <c r="S26" i="9"/>
  <c r="S17" i="9"/>
  <c r="S35" i="9"/>
  <c r="S32" i="9"/>
  <c r="S31" i="9"/>
  <c r="S28" i="9"/>
  <c r="S27" i="9"/>
  <c r="P36" i="9"/>
  <c r="Q36" i="9"/>
  <c r="M36" i="9"/>
  <c r="O36" i="9"/>
  <c r="R36" i="9"/>
  <c r="N36" i="9"/>
  <c r="K36" i="9"/>
  <c r="G36" i="9"/>
  <c r="F36" i="9"/>
  <c r="E36" i="9"/>
  <c r="D36" i="9"/>
  <c r="S36" i="9" l="1"/>
  <c r="C40" i="9"/>
  <c r="C39" i="9"/>
  <c r="C38" i="9"/>
  <c r="C37" i="9"/>
  <c r="J36" i="9"/>
  <c r="C35" i="9"/>
  <c r="C34" i="9"/>
  <c r="C33" i="9"/>
  <c r="C32" i="9"/>
  <c r="C31" i="9"/>
  <c r="C30" i="9"/>
  <c r="C29" i="9"/>
  <c r="C28" i="9"/>
  <c r="C27" i="9"/>
  <c r="C17" i="9"/>
  <c r="F9" i="9"/>
  <c r="G9" i="9"/>
  <c r="C26" i="9" l="1"/>
  <c r="C36" i="9" s="1"/>
  <c r="K9" i="9"/>
  <c r="J9" i="9"/>
  <c r="E9" i="9"/>
  <c r="D9" i="9"/>
  <c r="K7" i="9"/>
  <c r="H44" i="9" l="1"/>
  <c r="H46" i="9"/>
  <c r="H45" i="9"/>
  <c r="I44" i="9"/>
  <c r="H47" i="9"/>
  <c r="I46" i="9"/>
  <c r="I45" i="9"/>
  <c r="I47" i="9"/>
  <c r="J46" i="9"/>
  <c r="C42" i="9"/>
  <c r="I42" i="9" s="1"/>
  <c r="C43" i="9"/>
  <c r="J43" i="9" s="1"/>
  <c r="E46" i="9"/>
  <c r="E45" i="9"/>
  <c r="F46" i="9"/>
  <c r="O46" i="9" s="1"/>
  <c r="F45" i="9"/>
  <c r="K45" i="9"/>
  <c r="E44" i="9"/>
  <c r="F44" i="9"/>
  <c r="G46" i="9"/>
  <c r="D46" i="9"/>
  <c r="K46" i="9"/>
  <c r="G45" i="9"/>
  <c r="P45" i="9" s="1"/>
  <c r="G44" i="9"/>
  <c r="D45" i="9"/>
  <c r="D44" i="9"/>
  <c r="K44" i="9"/>
  <c r="K47" i="9"/>
  <c r="J44" i="9"/>
  <c r="Q44" i="9" s="1"/>
  <c r="J45" i="9"/>
  <c r="J47" i="9"/>
  <c r="H43" i="9" l="1"/>
  <c r="I43" i="9"/>
  <c r="I48" i="9" s="1"/>
  <c r="C48" i="9"/>
  <c r="H42" i="9"/>
  <c r="F43" i="9"/>
  <c r="D43" i="9"/>
  <c r="M43" i="9" s="1"/>
  <c r="E43" i="9"/>
  <c r="N43" i="9" s="1"/>
  <c r="F47" i="9"/>
  <c r="O47" i="9" s="1"/>
  <c r="G42" i="9"/>
  <c r="G47" i="9"/>
  <c r="P47" i="9" s="1"/>
  <c r="F42" i="9"/>
  <c r="D42" i="9"/>
  <c r="E47" i="9"/>
  <c r="N47" i="9" s="1"/>
  <c r="D47" i="9"/>
  <c r="M47" i="9" s="1"/>
  <c r="J42" i="9"/>
  <c r="J48" i="9" s="1"/>
  <c r="G43" i="9"/>
  <c r="P43" i="9" s="1"/>
  <c r="K42" i="9"/>
  <c r="K43" i="9"/>
  <c r="R43" i="9" s="1"/>
  <c r="E42" i="9"/>
  <c r="Q47" i="9"/>
  <c r="R42" i="9"/>
  <c r="Q45" i="9"/>
  <c r="R45" i="9"/>
  <c r="O44" i="9"/>
  <c r="N45" i="9"/>
  <c r="M45" i="9"/>
  <c r="O45" i="9"/>
  <c r="Q46" i="9"/>
  <c r="O43" i="9"/>
  <c r="M44" i="9"/>
  <c r="P44" i="9"/>
  <c r="Q43" i="9"/>
  <c r="N46" i="9"/>
  <c r="M46" i="9"/>
  <c r="R47" i="9"/>
  <c r="R46" i="9"/>
  <c r="P46" i="9"/>
  <c r="N44" i="9"/>
  <c r="R44" i="9"/>
  <c r="H48" i="9" l="1"/>
  <c r="C49" i="9"/>
  <c r="C50" i="9" s="1"/>
  <c r="C51" i="9" s="1"/>
  <c r="D48" i="9"/>
  <c r="N42" i="9"/>
  <c r="N48" i="9" s="1"/>
  <c r="E48" i="9"/>
  <c r="G48" i="9"/>
  <c r="Q42" i="9"/>
  <c r="Q48" i="9" s="1"/>
  <c r="P42" i="9"/>
  <c r="P48" i="9" s="1"/>
  <c r="K48" i="9"/>
  <c r="M42" i="9"/>
  <c r="M48" i="9" s="1"/>
  <c r="F48" i="9"/>
  <c r="O42" i="9"/>
  <c r="O48" i="9" s="1"/>
  <c r="R48" i="9"/>
  <c r="S46" i="9"/>
  <c r="S44" i="9"/>
  <c r="S45" i="9"/>
  <c r="S47" i="9"/>
  <c r="S43" i="9"/>
  <c r="H49" i="9" l="1"/>
  <c r="H50" i="9" s="1"/>
  <c r="I49" i="9"/>
  <c r="I50" i="9" s="1"/>
  <c r="S42" i="9"/>
  <c r="S48" i="9" s="1"/>
  <c r="S50" i="9" s="1"/>
  <c r="S52" i="9" s="1"/>
  <c r="N50" i="9"/>
  <c r="F49" i="9"/>
  <c r="F50" i="9" s="1"/>
  <c r="D49" i="9"/>
  <c r="D50" i="9" s="1"/>
  <c r="R50" i="9"/>
  <c r="Q50" i="9"/>
  <c r="J49" i="9"/>
  <c r="J50" i="9" s="1"/>
  <c r="G49" i="9"/>
  <c r="G50" i="9" s="1"/>
  <c r="O50" i="9"/>
  <c r="P50" i="9"/>
  <c r="K49" i="9"/>
  <c r="K50" i="9" s="1"/>
  <c r="M50" i="9"/>
  <c r="E49" i="9"/>
  <c r="E50" i="9" s="1"/>
  <c r="I51" i="9" l="1"/>
  <c r="I52" i="9" s="1"/>
  <c r="H51" i="9"/>
  <c r="H52" i="9" s="1"/>
  <c r="N52" i="9"/>
  <c r="G51" i="9" l="1"/>
  <c r="G52" i="9" s="1"/>
  <c r="J51" i="9"/>
  <c r="J52" i="9" s="1"/>
  <c r="D51" i="9"/>
  <c r="D52" i="9" s="1"/>
  <c r="C9" i="9" s="1"/>
  <c r="K51" i="9"/>
  <c r="K52" i="9" s="1"/>
  <c r="R52" i="9"/>
  <c r="E51" i="9"/>
  <c r="E52" i="9" s="1"/>
  <c r="P52" i="9"/>
  <c r="M52" i="9"/>
  <c r="O52" i="9"/>
  <c r="C52" i="9"/>
  <c r="F51" i="9"/>
  <c r="F52" i="9" s="1"/>
  <c r="Q52" i="9"/>
  <c r="C13" i="9" l="1"/>
  <c r="C15" i="9"/>
  <c r="C14" i="9"/>
  <c r="C10" i="9"/>
  <c r="C12" i="9"/>
  <c r="C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Loosli Rolf</author>
  </authors>
  <commentList>
    <comment ref="K1" authorId="0" shapeId="0" xr:uid="{00000000-0006-0000-0000-000001000000}">
      <text>
        <r>
          <rPr>
            <sz val="8"/>
            <color indexed="81"/>
            <rFont val="Tahoma"/>
            <family val="2"/>
          </rPr>
          <t>Ligne vide pour réduire la marge en haut dès la 2ème page</t>
        </r>
      </text>
    </comment>
    <comment ref="R1" authorId="0" shapeId="0" xr:uid="{00000000-0006-0000-0000-000002000000}">
      <text>
        <r>
          <rPr>
            <sz val="8"/>
            <color indexed="81"/>
            <rFont val="Tahoma"/>
            <family val="2"/>
          </rPr>
          <t>Ligne vide pour réduire la marge en haut dès la 2ème page</t>
        </r>
      </text>
    </comment>
    <comment ref="K4" authorId="0" shapeId="0" xr:uid="{00000000-0006-0000-0000-000003000000}">
      <text>
        <r>
          <rPr>
            <sz val="8"/>
            <color indexed="81"/>
            <rFont val="Tahoma"/>
            <family val="2"/>
          </rPr>
          <t>Si plusieurs lots/ secteurs --&gt; plusieurs feuilles ou insertion des colonnes supplémentaires et format A3 paysage</t>
        </r>
      </text>
    </comment>
    <comment ref="D8" authorId="0" shapeId="0" xr:uid="{00000000-0006-0000-0000-000004000000}">
      <text>
        <r>
          <rPr>
            <sz val="9"/>
            <color indexed="81"/>
            <rFont val="Tahoma"/>
            <family val="2"/>
          </rPr>
          <t>% à calculer sur la base des autres coûts</t>
        </r>
      </text>
    </comment>
    <comment ref="H8" authorId="0" shapeId="0" xr:uid="{00000000-0006-0000-0000-000005000000}">
      <text>
        <r>
          <rPr>
            <sz val="8"/>
            <color indexed="81"/>
            <rFont val="Tahoma"/>
            <family val="2"/>
          </rPr>
          <t>par exemple pour les terrassements qui sont à ventiler selon les % des nouvelles surfaces et non par une découpe verticale qui chargera trop les objets en bord, la plupart du temps les trottoirs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000-000006000000}">
      <text>
        <r>
          <rPr>
            <sz val="8"/>
            <color indexed="81"/>
            <rFont val="Tahoma"/>
            <family val="2"/>
          </rPr>
          <t>par exemple les canalisations qui sont réparties en pourcentage des surfaces dont l’eau est évacuée</t>
        </r>
      </text>
    </comment>
    <comment ref="B17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Y compris les installations de chantier
Une subdivision par chapitre CAN est possible mais pas indispensable.
</t>
        </r>
      </text>
    </comment>
    <comment ref="B29" authorId="0" shapeId="0" xr:uid="{00000000-0006-0000-0000-000008000000}">
      <text>
        <r>
          <rPr>
            <sz val="8"/>
            <color indexed="81"/>
            <rFont val="Tahoma"/>
            <family val="2"/>
          </rPr>
          <t>Conduites et nouvelles chambres pro rata des surfaces. 
Déplacements par partie d'ouvrage</t>
        </r>
      </text>
    </comment>
    <comment ref="B31" authorId="0" shapeId="0" xr:uid="{00000000-0006-0000-0000-000009000000}">
      <text>
        <r>
          <rPr>
            <sz val="8"/>
            <color indexed="81"/>
            <rFont val="Tahoma"/>
            <family val="2"/>
          </rPr>
          <t>hors génie-civil</t>
        </r>
      </text>
    </comment>
    <comment ref="A42" authorId="0" shapeId="0" xr:uid="{00000000-0006-0000-0000-00000A000000}">
      <text>
        <r>
          <rPr>
            <sz val="9"/>
            <color indexed="81"/>
            <rFont val="Tahoma"/>
            <family val="2"/>
          </rPr>
          <t>Remplacer l'estimation en % par les montants effectifs dès que connus</t>
        </r>
      </text>
    </comment>
  </commentList>
</comments>
</file>

<file path=xl/sharedStrings.xml><?xml version="1.0" encoding="utf-8"?>
<sst xmlns="http://schemas.openxmlformats.org/spreadsheetml/2006/main" count="64" uniqueCount="61">
  <si>
    <t>DEVIS AVEC REPARTITION DES COUTS</t>
  </si>
  <si>
    <t>OPB</t>
  </si>
  <si>
    <t>Répartition financière</t>
  </si>
  <si>
    <t>Commune ….</t>
  </si>
  <si>
    <t>Constructions routières</t>
  </si>
  <si>
    <t>Ouvrages d'art</t>
  </si>
  <si>
    <t>Signalisation et marquages</t>
  </si>
  <si>
    <t>Evacuation des eaux de surface</t>
  </si>
  <si>
    <t xml:space="preserve">Eclairage </t>
  </si>
  <si>
    <t>Plantations</t>
  </si>
  <si>
    <t>Acquisitions de terrain</t>
  </si>
  <si>
    <t>Défrichements et reboisements</t>
  </si>
  <si>
    <t>Environnement</t>
  </si>
  <si>
    <t>- mesures de compensation environnementale</t>
  </si>
  <si>
    <t>- mesures de protection des eaux</t>
  </si>
  <si>
    <t>Projet d'ensemble</t>
  </si>
  <si>
    <t>Divers et imprévues</t>
  </si>
  <si>
    <t>TVA</t>
  </si>
  <si>
    <t>- Honoraires spécialistes</t>
  </si>
  <si>
    <t>- Fouilles archéologiques</t>
  </si>
  <si>
    <t>Total brut</t>
  </si>
  <si>
    <t>Total h.t.</t>
  </si>
  <si>
    <t>Total</t>
  </si>
  <si>
    <t>Auteur:</t>
  </si>
  <si>
    <t>Date:</t>
  </si>
  <si>
    <t>Total constructions</t>
  </si>
  <si>
    <t>Lot x, secteur y</t>
  </si>
  <si>
    <t>Total TTC</t>
  </si>
  <si>
    <r>
      <t xml:space="preserve">xxx </t>
    </r>
    <r>
      <rPr>
        <b/>
        <sz val="11"/>
        <color theme="3" tint="0.59999389629810485"/>
        <rFont val="Arial"/>
        <family val="2"/>
      </rPr>
      <t>(Commune(s), désignation du projet [y.c. lieu dit])</t>
    </r>
  </si>
  <si>
    <t>- Bornage</t>
  </si>
  <si>
    <t>Chapitre/ structuration</t>
  </si>
  <si>
    <t>Dispositifs de retenue des véhicules</t>
  </si>
  <si>
    <t>arrondi à … chiffres</t>
  </si>
  <si>
    <t>Montants TTC (pour planification financière)</t>
  </si>
  <si>
    <t>222 Bordures et pavages</t>
  </si>
  <si>
    <t>223 Revêtements</t>
  </si>
  <si>
    <t>111 Régie</t>
  </si>
  <si>
    <t xml:space="preserve">112 Essais </t>
  </si>
  <si>
    <t>113 Installations de chantier</t>
  </si>
  <si>
    <t>117 Démolitions et démontages</t>
  </si>
  <si>
    <t>211 Terrassement</t>
  </si>
  <si>
    <t>221 Couches de fondation</t>
  </si>
  <si>
    <t>Subvention ….</t>
  </si>
  <si>
    <t>- Honoraires et frais ing I (ph &lt;41)</t>
  </si>
  <si>
    <t>- Honoraires et frais ing II (ph 41-53)</t>
  </si>
  <si>
    <t>Général</t>
  </si>
  <si>
    <t>Arrêts de bus</t>
  </si>
  <si>
    <t>Edilitaire</t>
  </si>
  <si>
    <t>Services</t>
  </si>
  <si>
    <t>Nouvelles surfaces</t>
  </si>
  <si>
    <t>Surfaces totales</t>
  </si>
  <si>
    <r>
      <t xml:space="preserve">Axe </t>
    </r>
    <r>
      <rPr>
        <sz val="11"/>
        <color rgb="FF8DB3E2"/>
        <rFont val="Arial"/>
        <family val="2"/>
      </rPr>
      <t>n° et désignation de l'axe</t>
    </r>
    <r>
      <rPr>
        <sz val="11"/>
        <color theme="1"/>
        <rFont val="Arial"/>
        <family val="2"/>
      </rPr>
      <t xml:space="preserve">, PR </t>
    </r>
    <r>
      <rPr>
        <sz val="11"/>
        <color rgb="FF8DB3E2"/>
        <rFont val="Arial"/>
        <family val="2"/>
      </rPr>
      <t>n°</t>
    </r>
    <r>
      <rPr>
        <sz val="11"/>
        <color rgb="FF548DD4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à </t>
    </r>
    <r>
      <rPr>
        <sz val="11"/>
        <color rgb="FF8DB3E2"/>
        <rFont val="Arial"/>
        <family val="2"/>
      </rPr>
      <t>n°</t>
    </r>
  </si>
  <si>
    <r>
      <t xml:space="preserve">xxx </t>
    </r>
    <r>
      <rPr>
        <sz val="11"/>
        <color theme="3" tint="0.59999389629810485"/>
        <rFont val="Arial"/>
        <family val="2"/>
      </rPr>
      <t>N° chantier</t>
    </r>
  </si>
  <si>
    <t>Mesures de protection contre le bruit</t>
  </si>
  <si>
    <t>Cadastre souterrain et aérien, électromécanique (EM)</t>
  </si>
  <si>
    <t>Aménagements urbains, clôtures</t>
  </si>
  <si>
    <t>- Frais administratifs</t>
  </si>
  <si>
    <t>Route cantonale</t>
  </si>
  <si>
    <t>Etat de Fribourg</t>
  </si>
  <si>
    <t>Etat de Fribourg, arrêts de bus</t>
  </si>
  <si>
    <t>Etat de Fribourg,          assainissement bruit routier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</si>
</sst>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_ * #,##0_ ;_ * \-#,##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color rgb="FF939393"/>
      <name val="Arial"/>
      <family val="2"/>
    </font>
    <font>
      <sz val="8"/>
      <color indexed="81"/>
      <name val="Tahoma"/>
      <family val="2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Times New Roman"/>
      <family val="1"/>
    </font>
    <font>
      <b/>
      <sz val="11"/>
      <color theme="3" tint="0.59999389629810485"/>
      <name val="Arial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indexed="81"/>
      <name val="Tahoma"/>
      <family val="2"/>
    </font>
    <font>
      <sz val="11"/>
      <color rgb="FF8DB3E2"/>
      <name val="Arial"/>
      <family val="2"/>
    </font>
    <font>
      <sz val="11"/>
      <color rgb="FF548DD4"/>
      <name val="Arial"/>
      <family val="2"/>
    </font>
    <font>
      <sz val="11"/>
      <name val="Arial"/>
      <family val="2"/>
    </font>
    <font>
      <sz val="11"/>
      <color theme="3" tint="0.5999938962981048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hair">
        <color indexed="64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indexed="64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hair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hair">
        <color rgb="FFFF0000"/>
      </left>
      <right style="thin">
        <color indexed="64"/>
      </right>
      <top/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indexed="64"/>
      </top>
      <bottom/>
      <diagonal/>
    </border>
    <border>
      <left style="hair">
        <color rgb="FFFF0000"/>
      </left>
      <right style="hair">
        <color rgb="FFFF0000"/>
      </right>
      <top style="hair">
        <color indexed="64"/>
      </top>
      <bottom/>
      <diagonal/>
    </border>
    <border>
      <left style="hair">
        <color rgb="FFFF000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164" fontId="16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Continuous" vertical="top"/>
    </xf>
    <xf numFmtId="0" fontId="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7" fillId="0" borderId="0" xfId="0" quotePrefix="1" applyFont="1" applyAlignment="1">
      <alignment vertical="top" wrapText="1"/>
    </xf>
    <xf numFmtId="0" fontId="9" fillId="0" borderId="0" xfId="0" applyFont="1" applyAlignment="1">
      <alignment horizontal="left" vertical="top"/>
    </xf>
    <xf numFmtId="166" fontId="7" fillId="0" borderId="3" xfId="2" applyNumberFormat="1" applyFont="1" applyBorder="1" applyAlignment="1">
      <alignment vertical="top"/>
    </xf>
    <xf numFmtId="166" fontId="7" fillId="0" borderId="5" xfId="2" applyNumberFormat="1" applyFont="1" applyBorder="1" applyAlignment="1">
      <alignment vertical="top"/>
    </xf>
    <xf numFmtId="166" fontId="7" fillId="0" borderId="7" xfId="2" applyNumberFormat="1" applyFont="1" applyBorder="1" applyAlignment="1">
      <alignment vertical="top"/>
    </xf>
    <xf numFmtId="9" fontId="7" fillId="0" borderId="2" xfId="0" applyNumberFormat="1" applyFont="1" applyBorder="1" applyAlignment="1">
      <alignment horizontal="center" vertical="top" wrapText="1"/>
    </xf>
    <xf numFmtId="9" fontId="7" fillId="0" borderId="8" xfId="0" applyNumberFormat="1" applyFont="1" applyBorder="1" applyAlignment="1">
      <alignment horizontal="center" vertical="top" wrapText="1"/>
    </xf>
    <xf numFmtId="165" fontId="7" fillId="0" borderId="8" xfId="0" applyNumberFormat="1" applyFont="1" applyBorder="1" applyAlignment="1">
      <alignment horizontal="center" vertical="top" wrapText="1"/>
    </xf>
    <xf numFmtId="9" fontId="7" fillId="0" borderId="3" xfId="0" applyNumberFormat="1" applyFont="1" applyBorder="1" applyAlignment="1">
      <alignment horizontal="center" vertical="top" wrapText="1"/>
    </xf>
    <xf numFmtId="9" fontId="8" fillId="0" borderId="4" xfId="0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vertical="top" wrapText="1"/>
    </xf>
    <xf numFmtId="166" fontId="7" fillId="0" borderId="13" xfId="2" applyNumberFormat="1" applyFont="1" applyBorder="1" applyAlignment="1">
      <alignment vertical="top"/>
    </xf>
    <xf numFmtId="166" fontId="7" fillId="0" borderId="11" xfId="2" applyNumberFormat="1" applyFont="1" applyBorder="1" applyAlignment="1">
      <alignment vertical="top"/>
    </xf>
    <xf numFmtId="166" fontId="7" fillId="0" borderId="12" xfId="2" applyNumberFormat="1" applyFont="1" applyBorder="1" applyAlignment="1">
      <alignment vertical="top"/>
    </xf>
    <xf numFmtId="0" fontId="7" fillId="0" borderId="9" xfId="0" quotePrefix="1" applyFont="1" applyBorder="1" applyAlignment="1">
      <alignment vertical="top" wrapText="1"/>
    </xf>
    <xf numFmtId="0" fontId="7" fillId="0" borderId="10" xfId="0" quotePrefix="1" applyFont="1" applyBorder="1" applyAlignment="1">
      <alignment vertical="top" wrapText="1"/>
    </xf>
    <xf numFmtId="165" fontId="8" fillId="0" borderId="4" xfId="0" applyNumberFormat="1" applyFont="1" applyBorder="1" applyAlignment="1">
      <alignment horizontal="center" vertical="top"/>
    </xf>
    <xf numFmtId="165" fontId="8" fillId="0" borderId="6" xfId="0" applyNumberFormat="1" applyFont="1" applyBorder="1" applyAlignment="1">
      <alignment horizontal="center" vertical="top"/>
    </xf>
    <xf numFmtId="166" fontId="7" fillId="0" borderId="2" xfId="2" applyNumberFormat="1" applyFont="1" applyBorder="1" applyAlignment="1">
      <alignment vertical="top"/>
    </xf>
    <xf numFmtId="166" fontId="7" fillId="0" borderId="8" xfId="2" applyNumberFormat="1" applyFont="1" applyBorder="1" applyAlignment="1">
      <alignment vertical="top"/>
    </xf>
    <xf numFmtId="166" fontId="7" fillId="0" borderId="4" xfId="2" applyNumberFormat="1" applyFont="1" applyBorder="1" applyAlignment="1">
      <alignment vertical="top"/>
    </xf>
    <xf numFmtId="166" fontId="7" fillId="0" borderId="9" xfId="2" applyNumberFormat="1" applyFont="1" applyBorder="1" applyAlignment="1">
      <alignment vertical="top"/>
    </xf>
    <xf numFmtId="166" fontId="7" fillId="0" borderId="6" xfId="2" applyNumberFormat="1" applyFont="1" applyBorder="1" applyAlignment="1">
      <alignment vertical="top"/>
    </xf>
    <xf numFmtId="166" fontId="7" fillId="0" borderId="10" xfId="2" applyNumberFormat="1" applyFont="1" applyBorder="1" applyAlignment="1">
      <alignment vertical="top"/>
    </xf>
    <xf numFmtId="9" fontId="8" fillId="0" borderId="11" xfId="0" applyNumberFormat="1" applyFont="1" applyBorder="1" applyAlignment="1">
      <alignment horizontal="center" vertical="top"/>
    </xf>
    <xf numFmtId="0" fontId="7" fillId="0" borderId="12" xfId="0" quotePrefix="1" applyFont="1" applyBorder="1" applyAlignment="1">
      <alignment vertical="top" wrapText="1"/>
    </xf>
    <xf numFmtId="0" fontId="18" fillId="3" borderId="13" xfId="0" applyFont="1" applyFill="1" applyBorder="1" applyAlignment="1">
      <alignment horizontal="center" vertical="top" wrapText="1"/>
    </xf>
    <xf numFmtId="166" fontId="18" fillId="0" borderId="13" xfId="2" applyNumberFormat="1" applyFont="1" applyBorder="1" applyAlignment="1">
      <alignment vertical="top"/>
    </xf>
    <xf numFmtId="166" fontId="18" fillId="0" borderId="11" xfId="2" applyNumberFormat="1" applyFont="1" applyBorder="1" applyAlignment="1">
      <alignment vertical="top"/>
    </xf>
    <xf numFmtId="166" fontId="18" fillId="0" borderId="12" xfId="2" applyNumberFormat="1" applyFont="1" applyBorder="1" applyAlignment="1">
      <alignment vertical="top"/>
    </xf>
    <xf numFmtId="0" fontId="8" fillId="3" borderId="11" xfId="0" applyFont="1" applyFill="1" applyBorder="1" applyAlignment="1">
      <alignment horizontal="center" textRotation="90" wrapText="1"/>
    </xf>
    <xf numFmtId="0" fontId="8" fillId="3" borderId="12" xfId="0" applyFont="1" applyFill="1" applyBorder="1" applyAlignment="1">
      <alignment horizontal="center" textRotation="90" wrapText="1"/>
    </xf>
    <xf numFmtId="0" fontId="8" fillId="3" borderId="13" xfId="0" applyFont="1" applyFill="1" applyBorder="1" applyAlignment="1">
      <alignment horizontal="center" textRotation="90" wrapText="1"/>
    </xf>
    <xf numFmtId="9" fontId="8" fillId="0" borderId="17" xfId="0" applyNumberFormat="1" applyFont="1" applyBorder="1" applyAlignment="1">
      <alignment horizontal="center" vertical="top"/>
    </xf>
    <xf numFmtId="9" fontId="8" fillId="0" borderId="18" xfId="0" applyNumberFormat="1" applyFont="1" applyBorder="1" applyAlignment="1">
      <alignment horizontal="center" vertical="top" wrapText="1"/>
    </xf>
    <xf numFmtId="165" fontId="8" fillId="0" borderId="18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9" fontId="8" fillId="0" borderId="22" xfId="0" applyNumberFormat="1" applyFont="1" applyBorder="1" applyAlignment="1">
      <alignment horizontal="center" vertical="top" wrapText="1"/>
    </xf>
    <xf numFmtId="9" fontId="8" fillId="0" borderId="24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top" wrapText="1"/>
    </xf>
    <xf numFmtId="166" fontId="8" fillId="0" borderId="17" xfId="2" applyNumberFormat="1" applyFont="1" applyBorder="1" applyAlignment="1">
      <alignment vertical="top"/>
    </xf>
    <xf numFmtId="166" fontId="8" fillId="0" borderId="18" xfId="2" applyNumberFormat="1" applyFont="1" applyBorder="1" applyAlignment="1">
      <alignment vertical="top"/>
    </xf>
    <xf numFmtId="166" fontId="8" fillId="0" borderId="19" xfId="2" applyNumberFormat="1" applyFont="1" applyBorder="1" applyAlignment="1">
      <alignment vertical="top"/>
    </xf>
    <xf numFmtId="166" fontId="8" fillId="0" borderId="20" xfId="2" applyNumberFormat="1" applyFont="1" applyBorder="1" applyAlignment="1">
      <alignment vertical="top"/>
    </xf>
    <xf numFmtId="166" fontId="8" fillId="0" borderId="21" xfId="2" applyNumberFormat="1" applyFont="1" applyBorder="1" applyAlignment="1">
      <alignment vertical="top"/>
    </xf>
    <xf numFmtId="166" fontId="8" fillId="0" borderId="22" xfId="2" applyNumberFormat="1" applyFont="1" applyBorder="1" applyAlignment="1">
      <alignment vertical="top"/>
    </xf>
    <xf numFmtId="166" fontId="8" fillId="0" borderId="23" xfId="2" applyNumberFormat="1" applyFont="1" applyBorder="1" applyAlignment="1">
      <alignment vertical="top"/>
    </xf>
    <xf numFmtId="166" fontId="8" fillId="0" borderId="24" xfId="2" applyNumberFormat="1" applyFont="1" applyBorder="1" applyAlignment="1">
      <alignment vertical="top"/>
    </xf>
    <xf numFmtId="166" fontId="8" fillId="0" borderId="25" xfId="2" applyNumberFormat="1" applyFont="1" applyBorder="1" applyAlignment="1">
      <alignment vertical="top"/>
    </xf>
    <xf numFmtId="166" fontId="18" fillId="0" borderId="26" xfId="2" applyNumberFormat="1" applyFont="1" applyBorder="1" applyAlignment="1">
      <alignment vertical="top"/>
    </xf>
    <xf numFmtId="166" fontId="18" fillId="0" borderId="27" xfId="2" applyNumberFormat="1" applyFont="1" applyBorder="1" applyAlignment="1">
      <alignment vertical="top"/>
    </xf>
    <xf numFmtId="166" fontId="18" fillId="0" borderId="28" xfId="2" applyNumberFormat="1" applyFont="1" applyBorder="1" applyAlignment="1">
      <alignment vertical="top"/>
    </xf>
    <xf numFmtId="0" fontId="20" fillId="2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7" fillId="4" borderId="11" xfId="0" applyFont="1" applyFill="1" applyBorder="1" applyAlignment="1">
      <alignment horizontal="center" textRotation="90" wrapText="1"/>
    </xf>
    <xf numFmtId="166" fontId="7" fillId="5" borderId="11" xfId="2" applyNumberFormat="1" applyFont="1" applyFill="1" applyBorder="1" applyAlignment="1">
      <alignment vertical="top"/>
    </xf>
    <xf numFmtId="166" fontId="7" fillId="5" borderId="12" xfId="2" applyNumberFormat="1" applyFont="1" applyFill="1" applyBorder="1" applyAlignment="1">
      <alignment vertical="top"/>
    </xf>
    <xf numFmtId="166" fontId="7" fillId="5" borderId="13" xfId="2" applyNumberFormat="1" applyFont="1" applyFill="1" applyBorder="1" applyAlignment="1">
      <alignment vertical="top"/>
    </xf>
    <xf numFmtId="166" fontId="7" fillId="4" borderId="2" xfId="2" applyNumberFormat="1" applyFont="1" applyFill="1" applyBorder="1" applyAlignment="1">
      <alignment vertical="top"/>
    </xf>
    <xf numFmtId="166" fontId="7" fillId="4" borderId="8" xfId="2" applyNumberFormat="1" applyFont="1" applyFill="1" applyBorder="1" applyAlignment="1">
      <alignment vertical="top"/>
    </xf>
    <xf numFmtId="166" fontId="7" fillId="4" borderId="3" xfId="2" applyNumberFormat="1" applyFont="1" applyFill="1" applyBorder="1" applyAlignment="1">
      <alignment vertical="top"/>
    </xf>
    <xf numFmtId="166" fontId="7" fillId="4" borderId="4" xfId="2" applyNumberFormat="1" applyFont="1" applyFill="1" applyBorder="1" applyAlignment="1">
      <alignment vertical="top"/>
    </xf>
    <xf numFmtId="166" fontId="7" fillId="4" borderId="9" xfId="2" applyNumberFormat="1" applyFont="1" applyFill="1" applyBorder="1" applyAlignment="1">
      <alignment vertical="top"/>
    </xf>
    <xf numFmtId="166" fontId="7" fillId="4" borderId="5" xfId="2" applyNumberFormat="1" applyFont="1" applyFill="1" applyBorder="1" applyAlignment="1">
      <alignment vertical="top"/>
    </xf>
    <xf numFmtId="166" fontId="7" fillId="4" borderId="6" xfId="2" applyNumberFormat="1" applyFont="1" applyFill="1" applyBorder="1" applyAlignment="1">
      <alignment vertical="top"/>
    </xf>
    <xf numFmtId="166" fontId="7" fillId="4" borderId="10" xfId="2" applyNumberFormat="1" applyFont="1" applyFill="1" applyBorder="1" applyAlignment="1">
      <alignment vertical="top"/>
    </xf>
    <xf numFmtId="166" fontId="7" fillId="4" borderId="7" xfId="2" applyNumberFormat="1" applyFont="1" applyFill="1" applyBorder="1" applyAlignment="1">
      <alignment vertical="top"/>
    </xf>
    <xf numFmtId="166" fontId="18" fillId="0" borderId="2" xfId="2" applyNumberFormat="1" applyFont="1" applyBorder="1" applyAlignment="1">
      <alignment vertical="top"/>
    </xf>
    <xf numFmtId="166" fontId="18" fillId="0" borderId="8" xfId="2" applyNumberFormat="1" applyFont="1" applyBorder="1" applyAlignment="1">
      <alignment vertical="top"/>
    </xf>
    <xf numFmtId="166" fontId="18" fillId="0" borderId="3" xfId="2" applyNumberFormat="1" applyFont="1" applyBorder="1" applyAlignment="1">
      <alignment vertical="top"/>
    </xf>
    <xf numFmtId="0" fontId="7" fillId="0" borderId="29" xfId="0" applyFont="1" applyBorder="1" applyAlignment="1">
      <alignment horizontal="center" vertical="top"/>
    </xf>
    <xf numFmtId="0" fontId="7" fillId="0" borderId="30" xfId="0" applyFont="1" applyBorder="1" applyAlignment="1">
      <alignment vertical="top" wrapText="1"/>
    </xf>
    <xf numFmtId="166" fontId="8" fillId="0" borderId="32" xfId="2" applyNumberFormat="1" applyFont="1" applyBorder="1" applyAlignment="1">
      <alignment vertical="top"/>
    </xf>
    <xf numFmtId="166" fontId="8" fillId="0" borderId="33" xfId="2" applyNumberFormat="1" applyFont="1" applyBorder="1" applyAlignment="1">
      <alignment vertical="top"/>
    </xf>
    <xf numFmtId="166" fontId="8" fillId="0" borderId="34" xfId="2" applyNumberFormat="1" applyFont="1" applyBorder="1" applyAlignment="1">
      <alignment vertical="top"/>
    </xf>
    <xf numFmtId="166" fontId="7" fillId="4" borderId="29" xfId="2" applyNumberFormat="1" applyFont="1" applyFill="1" applyBorder="1" applyAlignment="1">
      <alignment vertical="top"/>
    </xf>
    <xf numFmtId="166" fontId="7" fillId="4" borderId="30" xfId="2" applyNumberFormat="1" applyFont="1" applyFill="1" applyBorder="1" applyAlignment="1">
      <alignment vertical="top"/>
    </xf>
    <xf numFmtId="166" fontId="7" fillId="4" borderId="31" xfId="2" applyNumberFormat="1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66" fontId="8" fillId="0" borderId="5" xfId="2" applyNumberFormat="1" applyFont="1" applyBorder="1" applyAlignment="1">
      <alignment vertical="top"/>
    </xf>
    <xf numFmtId="166" fontId="8" fillId="0" borderId="7" xfId="2" applyNumberFormat="1" applyFont="1" applyBorder="1" applyAlignment="1">
      <alignment vertical="top"/>
    </xf>
    <xf numFmtId="164" fontId="7" fillId="0" borderId="5" xfId="2" applyFont="1" applyBorder="1" applyAlignment="1">
      <alignment vertical="top"/>
    </xf>
    <xf numFmtId="0" fontId="7" fillId="0" borderId="26" xfId="0" applyFont="1" applyBorder="1" applyAlignment="1">
      <alignment horizontal="center" vertical="top"/>
    </xf>
    <xf numFmtId="0" fontId="7" fillId="0" borderId="27" xfId="0" applyFont="1" applyBorder="1" applyAlignment="1">
      <alignment vertical="top" wrapText="1"/>
    </xf>
    <xf numFmtId="166" fontId="7" fillId="0" borderId="28" xfId="2" applyNumberFormat="1" applyFont="1" applyBorder="1" applyAlignment="1">
      <alignment vertical="top"/>
    </xf>
    <xf numFmtId="166" fontId="8" fillId="0" borderId="35" xfId="2" applyNumberFormat="1" applyFont="1" applyBorder="1" applyAlignment="1">
      <alignment vertical="top"/>
    </xf>
    <xf numFmtId="166" fontId="8" fillId="0" borderId="36" xfId="2" applyNumberFormat="1" applyFont="1" applyBorder="1" applyAlignment="1">
      <alignment vertical="top"/>
    </xf>
    <xf numFmtId="166" fontId="8" fillId="0" borderId="38" xfId="2" applyNumberFormat="1" applyFont="1" applyBorder="1" applyAlignment="1">
      <alignment vertical="top"/>
    </xf>
    <xf numFmtId="166" fontId="8" fillId="0" borderId="39" xfId="2" applyNumberFormat="1" applyFont="1" applyBorder="1" applyAlignment="1">
      <alignment vertical="top"/>
    </xf>
    <xf numFmtId="166" fontId="8" fillId="0" borderId="40" xfId="2" applyNumberFormat="1" applyFont="1" applyBorder="1" applyAlignment="1">
      <alignment vertical="top"/>
    </xf>
    <xf numFmtId="166" fontId="7" fillId="4" borderId="41" xfId="2" applyNumberFormat="1" applyFont="1" applyFill="1" applyBorder="1" applyAlignment="1">
      <alignment vertical="top"/>
    </xf>
    <xf numFmtId="166" fontId="7" fillId="4" borderId="42" xfId="2" applyNumberFormat="1" applyFont="1" applyFill="1" applyBorder="1" applyAlignment="1">
      <alignment vertical="top"/>
    </xf>
    <xf numFmtId="166" fontId="7" fillId="4" borderId="43" xfId="2" applyNumberFormat="1" applyFont="1" applyFill="1" applyBorder="1" applyAlignment="1">
      <alignment vertical="top"/>
    </xf>
    <xf numFmtId="9" fontId="8" fillId="0" borderId="21" xfId="0" applyNumberFormat="1" applyFont="1" applyBorder="1" applyAlignment="1">
      <alignment horizontal="center" vertical="top"/>
    </xf>
    <xf numFmtId="9" fontId="8" fillId="0" borderId="23" xfId="0" applyNumberFormat="1" applyFont="1" applyBorder="1" applyAlignment="1">
      <alignment horizontal="center" vertical="top"/>
    </xf>
    <xf numFmtId="9" fontId="8" fillId="0" borderId="18" xfId="0" applyNumberFormat="1" applyFont="1" applyBorder="1" applyAlignment="1">
      <alignment horizontal="center" vertical="top"/>
    </xf>
    <xf numFmtId="9" fontId="8" fillId="0" borderId="24" xfId="0" applyNumberFormat="1" applyFont="1" applyBorder="1" applyAlignment="1">
      <alignment horizontal="center" vertical="top"/>
    </xf>
    <xf numFmtId="166" fontId="8" fillId="4" borderId="20" xfId="2" applyNumberFormat="1" applyFont="1" applyFill="1" applyBorder="1" applyAlignment="1">
      <alignment vertical="top"/>
    </xf>
    <xf numFmtId="166" fontId="8" fillId="4" borderId="21" xfId="2" applyNumberFormat="1" applyFont="1" applyFill="1" applyBorder="1" applyAlignment="1">
      <alignment vertical="top"/>
    </xf>
    <xf numFmtId="166" fontId="8" fillId="4" borderId="22" xfId="2" applyNumberFormat="1" applyFont="1" applyFill="1" applyBorder="1" applyAlignment="1">
      <alignment vertical="top"/>
    </xf>
    <xf numFmtId="166" fontId="8" fillId="4" borderId="33" xfId="2" applyNumberFormat="1" applyFont="1" applyFill="1" applyBorder="1" applyAlignment="1">
      <alignment vertical="top"/>
    </xf>
    <xf numFmtId="166" fontId="8" fillId="4" borderId="24" xfId="2" applyNumberFormat="1" applyFont="1" applyFill="1" applyBorder="1" applyAlignment="1">
      <alignment vertical="top"/>
    </xf>
    <xf numFmtId="166" fontId="8" fillId="0" borderId="21" xfId="2" applyNumberFormat="1" applyFont="1" applyFill="1" applyBorder="1" applyAlignment="1">
      <alignment vertical="top"/>
    </xf>
    <xf numFmtId="166" fontId="8" fillId="4" borderId="23" xfId="2" applyNumberFormat="1" applyFont="1" applyFill="1" applyBorder="1" applyAlignment="1">
      <alignment vertical="top"/>
    </xf>
    <xf numFmtId="166" fontId="8" fillId="4" borderId="25" xfId="2" applyNumberFormat="1" applyFont="1" applyFill="1" applyBorder="1" applyAlignment="1">
      <alignment vertical="top"/>
    </xf>
    <xf numFmtId="166" fontId="8" fillId="4" borderId="36" xfId="2" applyNumberFormat="1" applyFont="1" applyFill="1" applyBorder="1" applyAlignment="1">
      <alignment vertical="top"/>
    </xf>
    <xf numFmtId="166" fontId="8" fillId="4" borderId="37" xfId="2" applyNumberFormat="1" applyFont="1" applyFill="1" applyBorder="1" applyAlignment="1">
      <alignment vertical="top"/>
    </xf>
    <xf numFmtId="165" fontId="8" fillId="0" borderId="11" xfId="0" applyNumberFormat="1" applyFont="1" applyBorder="1" applyAlignment="1">
      <alignment horizontal="center" vertical="top"/>
    </xf>
    <xf numFmtId="0" fontId="25" fillId="0" borderId="0" xfId="0" applyFont="1"/>
    <xf numFmtId="9" fontId="8" fillId="0" borderId="20" xfId="0" applyNumberFormat="1" applyFont="1" applyBorder="1" applyAlignment="1">
      <alignment horizontal="center" vertical="top"/>
    </xf>
    <xf numFmtId="9" fontId="8" fillId="0" borderId="21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/>
    </xf>
    <xf numFmtId="0" fontId="7" fillId="0" borderId="16" xfId="0" applyFont="1" applyBorder="1" applyAlignment="1">
      <alignment horizontal="center" textRotation="90"/>
    </xf>
  </cellXfs>
  <cellStyles count="3">
    <cellStyle name="Millier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8000"/>
      <color rgb="FF996633"/>
      <color rgb="FF0000FF"/>
      <color rgb="FFA8A8A8"/>
      <color rgb="FF93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0</xdr:rowOff>
    </xdr:from>
    <xdr:to>
      <xdr:col>3</xdr:col>
      <xdr:colOff>104775</xdr:colOff>
      <xdr:row>7</xdr:row>
      <xdr:rowOff>0</xdr:rowOff>
    </xdr:to>
    <xdr:sp macro="" textlink="">
      <xdr:nvSpPr>
        <xdr:cNvPr id="2" name="Dessi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3800475" y="1685925"/>
          <a:ext cx="0" cy="0"/>
        </a:xfrm>
        <a:custGeom>
          <a:avLst/>
          <a:gdLst/>
          <a:ahLst/>
          <a:cxnLst>
            <a:cxn ang="0">
              <a:pos x="10923" y="16384"/>
            </a:cxn>
            <a:cxn ang="0">
              <a:pos x="0" y="0"/>
            </a:cxn>
            <a:cxn ang="0">
              <a:pos x="16384" y="10923"/>
            </a:cxn>
          </a:cxnLst>
          <a:rect l="0" t="0" r="r" b="b"/>
          <a:pathLst>
            <a:path w="16384" h="16384">
              <a:moveTo>
                <a:pt x="10923" y="16384"/>
              </a:moveTo>
              <a:lnTo>
                <a:pt x="0" y="0"/>
              </a:lnTo>
              <a:lnTo>
                <a:pt x="16384" y="10923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7</xdr:row>
      <xdr:rowOff>0</xdr:rowOff>
    </xdr:from>
    <xdr:to>
      <xdr:col>2</xdr:col>
      <xdr:colOff>104775</xdr:colOff>
      <xdr:row>7</xdr:row>
      <xdr:rowOff>0</xdr:rowOff>
    </xdr:to>
    <xdr:sp macro="" textlink="">
      <xdr:nvSpPr>
        <xdr:cNvPr id="3" name="Dessi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4972050" y="1543050"/>
          <a:ext cx="0" cy="0"/>
        </a:xfrm>
        <a:custGeom>
          <a:avLst/>
          <a:gdLst/>
          <a:ahLst/>
          <a:cxnLst>
            <a:cxn ang="0">
              <a:pos x="10923" y="16384"/>
            </a:cxn>
            <a:cxn ang="0">
              <a:pos x="0" y="0"/>
            </a:cxn>
            <a:cxn ang="0">
              <a:pos x="16384" y="10923"/>
            </a:cxn>
          </a:cxnLst>
          <a:rect l="0" t="0" r="r" b="b"/>
          <a:pathLst>
            <a:path w="16384" h="16384">
              <a:moveTo>
                <a:pt x="10923" y="16384"/>
              </a:moveTo>
              <a:lnTo>
                <a:pt x="0" y="0"/>
              </a:lnTo>
              <a:lnTo>
                <a:pt x="16384" y="10923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104775</xdr:colOff>
      <xdr:row>7</xdr:row>
      <xdr:rowOff>0</xdr:rowOff>
    </xdr:from>
    <xdr:to>
      <xdr:col>12</xdr:col>
      <xdr:colOff>104775</xdr:colOff>
      <xdr:row>7</xdr:row>
      <xdr:rowOff>0</xdr:rowOff>
    </xdr:to>
    <xdr:sp macro="" textlink="">
      <xdr:nvSpPr>
        <xdr:cNvPr id="4" name="Dessi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647950" y="1552575"/>
          <a:ext cx="0" cy="0"/>
        </a:xfrm>
        <a:custGeom>
          <a:avLst/>
          <a:gdLst/>
          <a:ahLst/>
          <a:cxnLst>
            <a:cxn ang="0">
              <a:pos x="10923" y="16384"/>
            </a:cxn>
            <a:cxn ang="0">
              <a:pos x="0" y="0"/>
            </a:cxn>
            <a:cxn ang="0">
              <a:pos x="16384" y="10923"/>
            </a:cxn>
          </a:cxnLst>
          <a:rect l="0" t="0" r="r" b="b"/>
          <a:pathLst>
            <a:path w="16384" h="16384">
              <a:moveTo>
                <a:pt x="10923" y="16384"/>
              </a:moveTo>
              <a:lnTo>
                <a:pt x="0" y="0"/>
              </a:lnTo>
              <a:lnTo>
                <a:pt x="16384" y="10923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</sheetPr>
  <dimension ref="A1:U124"/>
  <sheetViews>
    <sheetView showGridLines="0" tabSelected="1" view="pageLayout" zoomScale="110" zoomScaleNormal="100" zoomScaleSheetLayoutView="100" zoomScalePageLayoutView="110" workbookViewId="0">
      <selection activeCell="B52" sqref="B52"/>
    </sheetView>
  </sheetViews>
  <sheetFormatPr baseColWidth="10" defaultRowHeight="15" outlineLevelRow="1" outlineLevelCol="1" x14ac:dyDescent="0.25"/>
  <cols>
    <col min="1" max="1" width="4.28515625" style="6" customWidth="1"/>
    <col min="2" max="2" width="24.42578125" style="4" customWidth="1"/>
    <col min="3" max="3" width="8.7109375" style="4" customWidth="1"/>
    <col min="4" max="11" width="7.28515625" style="4" customWidth="1"/>
    <col min="12" max="12" width="3.5703125" style="4" customWidth="1"/>
    <col min="13" max="18" width="8.28515625" style="4" hidden="1" customWidth="1" outlineLevel="1"/>
    <col min="19" max="19" width="8.5703125" style="4" hidden="1" customWidth="1" outlineLevel="1"/>
    <col min="20" max="20" width="21.42578125" customWidth="1" collapsed="1"/>
    <col min="21" max="21" width="27.28515625" customWidth="1"/>
  </cols>
  <sheetData>
    <row r="1" spans="1:20" s="27" customFormat="1" ht="34.5" customHeight="1" x14ac:dyDescent="0.25">
      <c r="A1" s="8"/>
      <c r="B1" s="25"/>
      <c r="C1" s="8"/>
      <c r="D1" s="8"/>
      <c r="E1" s="8"/>
      <c r="F1" s="8"/>
      <c r="G1" s="8"/>
      <c r="H1" s="8"/>
      <c r="I1" s="8"/>
      <c r="J1" s="8"/>
      <c r="K1" s="24"/>
      <c r="L1" s="24"/>
      <c r="M1" s="8"/>
      <c r="N1" s="8"/>
      <c r="O1" s="8"/>
      <c r="P1" s="8"/>
      <c r="Q1" s="8"/>
      <c r="R1" s="24"/>
      <c r="S1" s="24"/>
      <c r="T1" s="26"/>
    </row>
    <row r="2" spans="1:20" s="27" customFormat="1" ht="15.75" x14ac:dyDescent="0.25">
      <c r="A2" s="31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3"/>
      <c r="N2" s="23"/>
      <c r="O2" s="23"/>
      <c r="P2" s="23"/>
      <c r="Q2" s="23"/>
      <c r="R2" s="23"/>
      <c r="S2" s="24"/>
    </row>
    <row r="3" spans="1:20" s="27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4"/>
      <c r="M3" s="5"/>
      <c r="N3" s="5"/>
      <c r="O3" s="5"/>
      <c r="P3" s="5"/>
      <c r="Q3" s="5"/>
      <c r="R3" s="5"/>
      <c r="S3" s="24"/>
    </row>
    <row r="4" spans="1:20" s="11" customFormat="1" ht="15.75" x14ac:dyDescent="0.25">
      <c r="A4" s="1" t="s">
        <v>51</v>
      </c>
      <c r="B4" s="28"/>
      <c r="C4" s="9"/>
      <c r="D4" s="9"/>
      <c r="E4" s="15"/>
      <c r="F4" s="15"/>
      <c r="G4" s="15"/>
      <c r="H4" s="15"/>
      <c r="I4" s="15"/>
      <c r="J4" s="5"/>
      <c r="K4" s="29" t="s">
        <v>26</v>
      </c>
      <c r="L4" s="9"/>
      <c r="M4" s="9"/>
      <c r="N4" s="15"/>
      <c r="O4" s="15"/>
      <c r="P4" s="15"/>
      <c r="Q4" s="5"/>
      <c r="R4" s="5"/>
      <c r="S4" s="9"/>
      <c r="T4" s="12"/>
    </row>
    <row r="5" spans="1:20" s="11" customFormat="1" ht="15.75" x14ac:dyDescent="0.25">
      <c r="A5" s="24" t="s">
        <v>28</v>
      </c>
      <c r="B5" s="13"/>
      <c r="C5" s="14"/>
      <c r="D5" s="14"/>
      <c r="E5" s="15"/>
      <c r="F5" s="15"/>
      <c r="G5" s="15"/>
      <c r="H5" s="15"/>
      <c r="I5" s="15"/>
      <c r="J5" s="14"/>
      <c r="K5" s="29" t="s">
        <v>23</v>
      </c>
      <c r="L5" s="14"/>
      <c r="M5" s="14"/>
      <c r="N5" s="15"/>
      <c r="O5" s="15"/>
      <c r="P5" s="15"/>
      <c r="R5" s="14"/>
      <c r="S5" s="29" t="s">
        <v>33</v>
      </c>
      <c r="T5" s="10"/>
    </row>
    <row r="6" spans="1:20" s="11" customFormat="1" ht="15.75" x14ac:dyDescent="0.25">
      <c r="A6" s="153" t="s">
        <v>52</v>
      </c>
      <c r="B6" s="13"/>
      <c r="C6" s="14"/>
      <c r="D6" s="14"/>
      <c r="E6" s="15"/>
      <c r="F6" s="15"/>
      <c r="G6" s="14"/>
      <c r="H6" s="14"/>
      <c r="I6" s="14"/>
      <c r="J6" s="14"/>
      <c r="K6" s="29" t="s">
        <v>24</v>
      </c>
      <c r="L6" s="9"/>
      <c r="M6" s="14"/>
      <c r="N6" s="15"/>
      <c r="O6" s="15"/>
      <c r="P6" s="14"/>
      <c r="R6" s="95" t="s">
        <v>32</v>
      </c>
      <c r="S6" s="96">
        <v>-3</v>
      </c>
      <c r="T6" s="10"/>
    </row>
    <row r="7" spans="1:20" ht="9.75" customHeight="1" x14ac:dyDescent="0.25">
      <c r="A7" s="5"/>
      <c r="B7" s="2"/>
      <c r="C7" s="3"/>
      <c r="D7" s="3"/>
      <c r="E7" s="3"/>
      <c r="F7" s="3"/>
      <c r="G7" s="3"/>
      <c r="H7" s="3"/>
      <c r="I7" s="3"/>
      <c r="J7" s="3"/>
      <c r="K7" s="7" t="str">
        <f ca="1">CELL("nomfichier")</f>
        <v>P:\02_Adm\24_Gestion_documentaire\246_Documents de travail\Site Internet du SPC\Documents intégrés pour actualisation\[631-F_Devis avec répartition des coûts-29.03.2022.xlsx]Devis Lot x</v>
      </c>
      <c r="M7" s="3"/>
      <c r="N7" s="3"/>
      <c r="O7" s="3"/>
      <c r="P7" s="3"/>
      <c r="T7" s="1"/>
    </row>
    <row r="8" spans="1:20" s="18" customFormat="1" ht="58.5" customHeight="1" x14ac:dyDescent="0.15">
      <c r="A8" s="156" t="s">
        <v>30</v>
      </c>
      <c r="B8" s="40" t="s">
        <v>2</v>
      </c>
      <c r="C8" s="64" t="s">
        <v>22</v>
      </c>
      <c r="D8" s="68" t="s">
        <v>45</v>
      </c>
      <c r="E8" s="69" t="s">
        <v>57</v>
      </c>
      <c r="F8" s="69" t="s">
        <v>46</v>
      </c>
      <c r="G8" s="69" t="s">
        <v>47</v>
      </c>
      <c r="H8" s="69" t="s">
        <v>49</v>
      </c>
      <c r="I8" s="69" t="s">
        <v>50</v>
      </c>
      <c r="J8" s="69" t="s">
        <v>1</v>
      </c>
      <c r="K8" s="70" t="s">
        <v>48</v>
      </c>
      <c r="L8" s="17"/>
      <c r="M8" s="97" t="str">
        <f>D8</f>
        <v>Général</v>
      </c>
      <c r="N8" s="97" t="str">
        <f>E8</f>
        <v>Route cantonale</v>
      </c>
      <c r="O8" s="97" t="str">
        <f>F8</f>
        <v>Arrêts de bus</v>
      </c>
      <c r="P8" s="97" t="str">
        <f>G8</f>
        <v>Edilitaire</v>
      </c>
      <c r="Q8" s="97" t="str">
        <f t="shared" ref="Q8:R8" si="0">J8</f>
        <v>OPB</v>
      </c>
      <c r="R8" s="97" t="str">
        <f t="shared" si="0"/>
        <v>Services</v>
      </c>
      <c r="S8" s="97" t="s">
        <v>22</v>
      </c>
    </row>
    <row r="9" spans="1:20" s="18" customFormat="1" ht="11.25" x14ac:dyDescent="0.25">
      <c r="A9" s="157"/>
      <c r="B9" s="121" t="s">
        <v>58</v>
      </c>
      <c r="C9" s="32">
        <f>SUMPRODUCT(D9:K9,$D$52:$K$52)</f>
        <v>1193241.0810810812</v>
      </c>
      <c r="D9" s="35">
        <f>1-SUM(D10:D16)</f>
        <v>0.99</v>
      </c>
      <c r="E9" s="36">
        <f t="shared" ref="E9:K9" si="1">1-SUM(E10:E16)</f>
        <v>1</v>
      </c>
      <c r="F9" s="36">
        <f t="shared" si="1"/>
        <v>0</v>
      </c>
      <c r="G9" s="37">
        <f t="shared" si="1"/>
        <v>0</v>
      </c>
      <c r="H9" s="37">
        <f t="shared" ref="H9:I9" si="2">1-SUM(H10:H16)</f>
        <v>0.99</v>
      </c>
      <c r="I9" s="37">
        <f t="shared" si="2"/>
        <v>0.99</v>
      </c>
      <c r="J9" s="36">
        <f t="shared" si="1"/>
        <v>0</v>
      </c>
      <c r="K9" s="38">
        <f t="shared" si="1"/>
        <v>0</v>
      </c>
      <c r="L9" s="17"/>
      <c r="M9" s="20"/>
      <c r="N9" s="20"/>
      <c r="O9" s="20"/>
      <c r="P9" s="20"/>
      <c r="Q9" s="20"/>
      <c r="R9" s="20"/>
      <c r="S9" s="20"/>
    </row>
    <row r="10" spans="1:20" s="18" customFormat="1" ht="22.5" x14ac:dyDescent="0.25">
      <c r="A10" s="157"/>
      <c r="B10" s="122" t="s">
        <v>60</v>
      </c>
      <c r="C10" s="33">
        <f t="shared" ref="C10:C15" si="3">SUMPRODUCT(D10:K10,$D$52:$K$52)</f>
        <v>801729.7297297297</v>
      </c>
      <c r="D10" s="71"/>
      <c r="E10" s="72"/>
      <c r="F10" s="72"/>
      <c r="G10" s="73"/>
      <c r="H10" s="73"/>
      <c r="I10" s="73"/>
      <c r="J10" s="140">
        <v>1</v>
      </c>
      <c r="K10" s="74"/>
      <c r="L10" s="17"/>
      <c r="M10" s="17"/>
      <c r="N10" s="17"/>
      <c r="O10" s="17"/>
      <c r="P10" s="17"/>
      <c r="Q10" s="17"/>
      <c r="R10" s="17"/>
      <c r="S10" s="17"/>
    </row>
    <row r="11" spans="1:20" s="18" customFormat="1" ht="11.25" x14ac:dyDescent="0.25">
      <c r="A11" s="157"/>
      <c r="B11" s="122" t="s">
        <v>3</v>
      </c>
      <c r="C11" s="33">
        <f t="shared" si="3"/>
        <v>410218.37837837834</v>
      </c>
      <c r="D11" s="154">
        <v>0.01</v>
      </c>
      <c r="E11" s="76"/>
      <c r="F11" s="76"/>
      <c r="G11" s="155">
        <v>1</v>
      </c>
      <c r="H11" s="155">
        <v>0.01</v>
      </c>
      <c r="I11" s="155">
        <v>0.01</v>
      </c>
      <c r="J11" s="77"/>
      <c r="K11" s="78"/>
      <c r="L11" s="17"/>
      <c r="M11" s="17"/>
      <c r="N11" s="17"/>
      <c r="O11" s="17"/>
      <c r="P11" s="17"/>
      <c r="Q11" s="17"/>
      <c r="R11" s="17"/>
      <c r="S11" s="17"/>
    </row>
    <row r="12" spans="1:20" s="18" customFormat="1" ht="11.25" x14ac:dyDescent="0.25">
      <c r="A12" s="157"/>
      <c r="B12" s="122" t="s">
        <v>3</v>
      </c>
      <c r="C12" s="33">
        <f t="shared" si="3"/>
        <v>0</v>
      </c>
      <c r="D12" s="75"/>
      <c r="E12" s="76"/>
      <c r="F12" s="138"/>
      <c r="G12" s="77"/>
      <c r="H12" s="77"/>
      <c r="I12" s="77"/>
      <c r="J12" s="77"/>
      <c r="K12" s="78"/>
      <c r="L12" s="17"/>
      <c r="M12" s="17"/>
      <c r="N12" s="17"/>
      <c r="O12" s="17"/>
      <c r="P12" s="17"/>
      <c r="Q12" s="17"/>
      <c r="R12" s="17"/>
      <c r="S12" s="17"/>
    </row>
    <row r="13" spans="1:20" s="18" customFormat="1" ht="11.25" x14ac:dyDescent="0.25">
      <c r="A13" s="157"/>
      <c r="B13" s="122" t="s">
        <v>59</v>
      </c>
      <c r="C13" s="33">
        <f t="shared" si="3"/>
        <v>66810.810810810814</v>
      </c>
      <c r="D13" s="75"/>
      <c r="E13" s="76"/>
      <c r="F13" s="138">
        <v>1</v>
      </c>
      <c r="G13" s="77"/>
      <c r="H13" s="77"/>
      <c r="I13" s="77"/>
      <c r="J13" s="77"/>
      <c r="K13" s="79"/>
      <c r="L13" s="17"/>
      <c r="M13" s="17"/>
      <c r="N13" s="17"/>
      <c r="O13" s="17"/>
      <c r="P13" s="17"/>
      <c r="Q13" s="17"/>
      <c r="R13" s="17"/>
      <c r="S13" s="17"/>
    </row>
    <row r="14" spans="1:20" s="18" customFormat="1" ht="11.25" x14ac:dyDescent="0.25">
      <c r="A14" s="157"/>
      <c r="B14" s="122" t="s">
        <v>48</v>
      </c>
      <c r="C14" s="33">
        <f t="shared" si="3"/>
        <v>0</v>
      </c>
      <c r="D14" s="75"/>
      <c r="E14" s="76"/>
      <c r="F14" s="76"/>
      <c r="G14" s="77"/>
      <c r="H14" s="77"/>
      <c r="I14" s="77"/>
      <c r="J14" s="77"/>
      <c r="K14" s="79">
        <v>1</v>
      </c>
      <c r="L14" s="17"/>
      <c r="M14" s="17"/>
      <c r="N14" s="17"/>
      <c r="O14" s="17"/>
      <c r="P14" s="17"/>
      <c r="Q14" s="17"/>
      <c r="R14" s="17"/>
      <c r="S14" s="17"/>
    </row>
    <row r="15" spans="1:20" s="18" customFormat="1" ht="11.25" x14ac:dyDescent="0.25">
      <c r="A15" s="158"/>
      <c r="B15" s="123" t="s">
        <v>42</v>
      </c>
      <c r="C15" s="34">
        <f t="shared" si="3"/>
        <v>0</v>
      </c>
      <c r="D15" s="139"/>
      <c r="E15" s="80"/>
      <c r="F15" s="80"/>
      <c r="G15" s="141"/>
      <c r="H15" s="141"/>
      <c r="I15" s="141"/>
      <c r="J15" s="81"/>
      <c r="K15" s="82"/>
      <c r="L15" s="17"/>
      <c r="M15" s="17"/>
      <c r="N15" s="17"/>
      <c r="O15" s="17"/>
      <c r="P15" s="17"/>
      <c r="Q15" s="17"/>
      <c r="R15" s="17"/>
      <c r="S15" s="17"/>
    </row>
    <row r="16" spans="1:20" s="18" customFormat="1" ht="11.25" x14ac:dyDescent="0.25">
      <c r="A16" s="16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17"/>
      <c r="M16" s="17"/>
      <c r="N16" s="17"/>
      <c r="O16" s="17"/>
      <c r="P16" s="17"/>
      <c r="Q16" s="17"/>
      <c r="R16" s="17"/>
      <c r="S16" s="17"/>
    </row>
    <row r="17" spans="1:21" s="17" customFormat="1" ht="11.25" x14ac:dyDescent="0.25">
      <c r="A17" s="41">
        <v>2</v>
      </c>
      <c r="B17" s="42" t="s">
        <v>4</v>
      </c>
      <c r="C17" s="32">
        <f t="shared" ref="C17:C35" si="4">SUM(D17:K17)</f>
        <v>1750000</v>
      </c>
      <c r="D17" s="83">
        <v>100000</v>
      </c>
      <c r="E17" s="84">
        <v>200000</v>
      </c>
      <c r="F17" s="84">
        <v>50000</v>
      </c>
      <c r="G17" s="84">
        <v>300000</v>
      </c>
      <c r="H17" s="84">
        <v>300000</v>
      </c>
      <c r="I17" s="84">
        <v>300000</v>
      </c>
      <c r="J17" s="84">
        <v>500000</v>
      </c>
      <c r="K17" s="85"/>
      <c r="M17" s="101">
        <f>ROUND(D17*(1+$A$49)*(1+$A$51),$S$6)</f>
        <v>118000</v>
      </c>
      <c r="N17" s="102">
        <f>ROUND(E17*(1+$A$49)*(1+$A$51),$S$6)</f>
        <v>237000</v>
      </c>
      <c r="O17" s="102">
        <f>ROUND(F17*(1+$A$49)*(1+$A$51),$S$6)</f>
        <v>59000</v>
      </c>
      <c r="P17" s="102">
        <f>ROUND(G17*(1+$A$49)*(1+$A$51),$S$6)</f>
        <v>355000</v>
      </c>
      <c r="Q17" s="102">
        <f>ROUND(J17*(1+$A$49)*(1+$A$51),$S$6)</f>
        <v>592000</v>
      </c>
      <c r="R17" s="102">
        <f>ROUND(K17*(1+$A$49)*(1+$A$51),$S$6)</f>
        <v>0</v>
      </c>
      <c r="S17" s="103">
        <f>SUM(M17:R17)</f>
        <v>1361000</v>
      </c>
      <c r="T17" s="18"/>
      <c r="U17" s="18"/>
    </row>
    <row r="18" spans="1:21" s="17" customFormat="1" ht="11.25" outlineLevel="1" x14ac:dyDescent="0.25">
      <c r="A18" s="113"/>
      <c r="B18" s="114" t="s">
        <v>36</v>
      </c>
      <c r="C18" s="33">
        <f t="shared" si="4"/>
        <v>0</v>
      </c>
      <c r="D18" s="115"/>
      <c r="E18" s="116"/>
      <c r="F18" s="116"/>
      <c r="G18" s="116"/>
      <c r="H18" s="116"/>
      <c r="I18" s="116"/>
      <c r="J18" s="145"/>
      <c r="K18" s="117"/>
      <c r="M18" s="118"/>
      <c r="N18" s="119"/>
      <c r="O18" s="119"/>
      <c r="P18" s="119"/>
      <c r="Q18" s="119"/>
      <c r="R18" s="119"/>
      <c r="S18" s="120"/>
      <c r="T18" s="18"/>
      <c r="U18" s="18"/>
    </row>
    <row r="19" spans="1:21" s="17" customFormat="1" ht="11.25" outlineLevel="1" x14ac:dyDescent="0.25">
      <c r="A19" s="113"/>
      <c r="B19" s="114" t="s">
        <v>37</v>
      </c>
      <c r="C19" s="33">
        <f t="shared" si="4"/>
        <v>0</v>
      </c>
      <c r="D19" s="115"/>
      <c r="E19" s="116"/>
      <c r="F19" s="116"/>
      <c r="G19" s="116"/>
      <c r="H19" s="116"/>
      <c r="I19" s="116"/>
      <c r="J19" s="145"/>
      <c r="K19" s="117"/>
      <c r="M19" s="118"/>
      <c r="N19" s="119"/>
      <c r="O19" s="119"/>
      <c r="P19" s="119"/>
      <c r="Q19" s="119"/>
      <c r="R19" s="119"/>
      <c r="S19" s="120"/>
      <c r="T19" s="18"/>
      <c r="U19" s="18"/>
    </row>
    <row r="20" spans="1:21" s="17" customFormat="1" ht="11.25" outlineLevel="1" x14ac:dyDescent="0.25">
      <c r="A20" s="113"/>
      <c r="B20" s="114" t="s">
        <v>38</v>
      </c>
      <c r="C20" s="33">
        <f t="shared" si="4"/>
        <v>0</v>
      </c>
      <c r="D20" s="115"/>
      <c r="E20" s="116"/>
      <c r="F20" s="116"/>
      <c r="G20" s="116"/>
      <c r="H20" s="116"/>
      <c r="I20" s="116"/>
      <c r="J20" s="145"/>
      <c r="K20" s="117"/>
      <c r="M20" s="118"/>
      <c r="N20" s="119"/>
      <c r="O20" s="119"/>
      <c r="P20" s="119"/>
      <c r="Q20" s="119"/>
      <c r="R20" s="119"/>
      <c r="S20" s="120"/>
      <c r="T20" s="18"/>
      <c r="U20" s="18"/>
    </row>
    <row r="21" spans="1:21" s="17" customFormat="1" ht="11.25" outlineLevel="1" x14ac:dyDescent="0.25">
      <c r="A21" s="113"/>
      <c r="B21" s="114" t="s">
        <v>39</v>
      </c>
      <c r="C21" s="33">
        <f t="shared" si="4"/>
        <v>0</v>
      </c>
      <c r="D21" s="115"/>
      <c r="E21" s="116"/>
      <c r="F21" s="116"/>
      <c r="G21" s="116"/>
      <c r="H21" s="116"/>
      <c r="I21" s="116"/>
      <c r="J21" s="145"/>
      <c r="K21" s="117"/>
      <c r="M21" s="118"/>
      <c r="N21" s="119"/>
      <c r="O21" s="119"/>
      <c r="P21" s="119"/>
      <c r="Q21" s="119"/>
      <c r="R21" s="119"/>
      <c r="S21" s="120"/>
      <c r="T21" s="18"/>
      <c r="U21" s="18"/>
    </row>
    <row r="22" spans="1:21" s="17" customFormat="1" ht="11.25" outlineLevel="1" x14ac:dyDescent="0.25">
      <c r="A22" s="113"/>
      <c r="B22" s="114" t="s">
        <v>40</v>
      </c>
      <c r="C22" s="33">
        <f t="shared" si="4"/>
        <v>0</v>
      </c>
      <c r="D22" s="115"/>
      <c r="E22" s="116"/>
      <c r="F22" s="116"/>
      <c r="G22" s="116"/>
      <c r="H22" s="116"/>
      <c r="I22" s="116"/>
      <c r="J22" s="145"/>
      <c r="K22" s="117"/>
      <c r="M22" s="118"/>
      <c r="N22" s="119"/>
      <c r="O22" s="119"/>
      <c r="P22" s="119"/>
      <c r="Q22" s="119"/>
      <c r="R22" s="119"/>
      <c r="S22" s="120"/>
      <c r="T22" s="18"/>
      <c r="U22" s="18"/>
    </row>
    <row r="23" spans="1:21" s="17" customFormat="1" ht="11.25" outlineLevel="1" x14ac:dyDescent="0.25">
      <c r="A23" s="113"/>
      <c r="B23" s="114" t="s">
        <v>34</v>
      </c>
      <c r="C23" s="33">
        <f t="shared" si="4"/>
        <v>0</v>
      </c>
      <c r="D23" s="115"/>
      <c r="E23" s="116"/>
      <c r="F23" s="116"/>
      <c r="G23" s="116"/>
      <c r="H23" s="116"/>
      <c r="I23" s="116"/>
      <c r="J23" s="145"/>
      <c r="K23" s="117"/>
      <c r="M23" s="118"/>
      <c r="N23" s="119"/>
      <c r="O23" s="119"/>
      <c r="P23" s="119"/>
      <c r="Q23" s="119"/>
      <c r="R23" s="119"/>
      <c r="S23" s="120"/>
      <c r="T23" s="18"/>
      <c r="U23" s="18"/>
    </row>
    <row r="24" spans="1:21" s="17" customFormat="1" ht="11.25" outlineLevel="1" x14ac:dyDescent="0.25">
      <c r="A24" s="113"/>
      <c r="B24" s="114" t="s">
        <v>41</v>
      </c>
      <c r="C24" s="33">
        <f t="shared" si="4"/>
        <v>0</v>
      </c>
      <c r="D24" s="115"/>
      <c r="E24" s="116"/>
      <c r="F24" s="116"/>
      <c r="G24" s="116"/>
      <c r="H24" s="116"/>
      <c r="I24" s="116"/>
      <c r="J24" s="145"/>
      <c r="K24" s="117"/>
      <c r="M24" s="118"/>
      <c r="N24" s="119"/>
      <c r="O24" s="119"/>
      <c r="P24" s="119"/>
      <c r="Q24" s="119"/>
      <c r="R24" s="119"/>
      <c r="S24" s="120"/>
      <c r="T24" s="18"/>
      <c r="U24" s="18"/>
    </row>
    <row r="25" spans="1:21" s="17" customFormat="1" ht="11.25" outlineLevel="1" x14ac:dyDescent="0.25">
      <c r="A25" s="113"/>
      <c r="B25" s="114" t="s">
        <v>35</v>
      </c>
      <c r="C25" s="33">
        <f t="shared" si="4"/>
        <v>0</v>
      </c>
      <c r="D25" s="115"/>
      <c r="E25" s="116"/>
      <c r="F25" s="116"/>
      <c r="G25" s="116"/>
      <c r="H25" s="116"/>
      <c r="I25" s="116"/>
      <c r="J25" s="145"/>
      <c r="K25" s="117"/>
      <c r="M25" s="118"/>
      <c r="N25" s="119"/>
      <c r="O25" s="119"/>
      <c r="P25" s="119"/>
      <c r="Q25" s="119"/>
      <c r="R25" s="119"/>
      <c r="S25" s="120"/>
      <c r="T25" s="18"/>
      <c r="U25" s="18"/>
    </row>
    <row r="26" spans="1:21" s="17" customFormat="1" ht="22.5" x14ac:dyDescent="0.25">
      <c r="A26" s="43">
        <v>3</v>
      </c>
      <c r="B26" s="44" t="s">
        <v>53</v>
      </c>
      <c r="C26" s="33">
        <f t="shared" si="4"/>
        <v>100000</v>
      </c>
      <c r="D26" s="142"/>
      <c r="E26" s="143"/>
      <c r="F26" s="143"/>
      <c r="G26" s="143"/>
      <c r="H26" s="143"/>
      <c r="I26" s="143"/>
      <c r="J26" s="87">
        <v>100000</v>
      </c>
      <c r="K26" s="144"/>
      <c r="M26" s="104">
        <f t="shared" ref="M26:M35" si="5">ROUND(D26*(1+$A$49)*(1+$A$51),$S$6)</f>
        <v>0</v>
      </c>
      <c r="N26" s="105">
        <f t="shared" ref="N26:N35" si="6">ROUND(E26*(1+$A$49)*(1+$A$51),$S$6)</f>
        <v>0</v>
      </c>
      <c r="O26" s="105">
        <f t="shared" ref="O26:O35" si="7">ROUND(F26*(1+$A$49)*(1+$A$51),$S$6)</f>
        <v>0</v>
      </c>
      <c r="P26" s="105">
        <f t="shared" ref="P26:P35" si="8">ROUND(G26*(1+$A$49)*(1+$A$51),$S$6)</f>
        <v>0</v>
      </c>
      <c r="Q26" s="105">
        <f t="shared" ref="Q26:Q35" si="9">ROUND(J26*(1+$A$49)*(1+$A$51),$S$6)</f>
        <v>118000</v>
      </c>
      <c r="R26" s="105">
        <f t="shared" ref="R26:R35" si="10">ROUND(K26*(1+$A$49)*(1+$A$51),$S$6)</f>
        <v>0</v>
      </c>
      <c r="S26" s="106">
        <f t="shared" ref="S26:S40" si="11">SUM(M26:R26)</f>
        <v>118000</v>
      </c>
      <c r="T26" s="18"/>
      <c r="U26" s="18"/>
    </row>
    <row r="27" spans="1:21" s="17" customFormat="1" ht="11.25" x14ac:dyDescent="0.25">
      <c r="A27" s="43">
        <v>4</v>
      </c>
      <c r="B27" s="44" t="s">
        <v>5</v>
      </c>
      <c r="C27" s="33">
        <f t="shared" si="4"/>
        <v>0</v>
      </c>
      <c r="D27" s="86"/>
      <c r="E27" s="87"/>
      <c r="F27" s="87"/>
      <c r="G27" s="87"/>
      <c r="H27" s="87"/>
      <c r="I27" s="87"/>
      <c r="J27" s="143"/>
      <c r="K27" s="144"/>
      <c r="M27" s="104">
        <f t="shared" si="5"/>
        <v>0</v>
      </c>
      <c r="N27" s="105">
        <f t="shared" si="6"/>
        <v>0</v>
      </c>
      <c r="O27" s="105">
        <f t="shared" si="7"/>
        <v>0</v>
      </c>
      <c r="P27" s="105">
        <f t="shared" si="8"/>
        <v>0</v>
      </c>
      <c r="Q27" s="105">
        <f t="shared" si="9"/>
        <v>0</v>
      </c>
      <c r="R27" s="105">
        <f t="shared" si="10"/>
        <v>0</v>
      </c>
      <c r="S27" s="106">
        <f t="shared" si="11"/>
        <v>0</v>
      </c>
      <c r="T27" s="18"/>
      <c r="U27" s="18"/>
    </row>
    <row r="28" spans="1:21" s="17" customFormat="1" ht="11.25" x14ac:dyDescent="0.25">
      <c r="A28" s="43">
        <v>5</v>
      </c>
      <c r="B28" s="44" t="s">
        <v>6</v>
      </c>
      <c r="C28" s="33">
        <f t="shared" si="4"/>
        <v>0</v>
      </c>
      <c r="D28" s="86"/>
      <c r="E28" s="87"/>
      <c r="F28" s="87"/>
      <c r="G28" s="87"/>
      <c r="H28" s="143"/>
      <c r="I28" s="143"/>
      <c r="J28" s="143"/>
      <c r="K28" s="144"/>
      <c r="M28" s="104">
        <f t="shared" si="5"/>
        <v>0</v>
      </c>
      <c r="N28" s="105">
        <f t="shared" si="6"/>
        <v>0</v>
      </c>
      <c r="O28" s="105">
        <f t="shared" si="7"/>
        <v>0</v>
      </c>
      <c r="P28" s="105">
        <f t="shared" si="8"/>
        <v>0</v>
      </c>
      <c r="Q28" s="105">
        <f t="shared" si="9"/>
        <v>0</v>
      </c>
      <c r="R28" s="105">
        <f t="shared" si="10"/>
        <v>0</v>
      </c>
      <c r="S28" s="106">
        <f t="shared" si="11"/>
        <v>0</v>
      </c>
      <c r="T28" s="18"/>
      <c r="U28" s="18"/>
    </row>
    <row r="29" spans="1:21" s="17" customFormat="1" ht="11.25" x14ac:dyDescent="0.25">
      <c r="A29" s="43">
        <v>6</v>
      </c>
      <c r="B29" s="44" t="s">
        <v>7</v>
      </c>
      <c r="C29" s="33">
        <f t="shared" si="4"/>
        <v>0</v>
      </c>
      <c r="D29" s="86"/>
      <c r="E29" s="87"/>
      <c r="F29" s="87"/>
      <c r="G29" s="87"/>
      <c r="H29" s="87"/>
      <c r="I29" s="87"/>
      <c r="J29" s="143"/>
      <c r="K29" s="144"/>
      <c r="M29" s="104">
        <f t="shared" si="5"/>
        <v>0</v>
      </c>
      <c r="N29" s="105">
        <f t="shared" si="6"/>
        <v>0</v>
      </c>
      <c r="O29" s="105">
        <f t="shared" si="7"/>
        <v>0</v>
      </c>
      <c r="P29" s="105">
        <f t="shared" si="8"/>
        <v>0</v>
      </c>
      <c r="Q29" s="105">
        <f t="shared" si="9"/>
        <v>0</v>
      </c>
      <c r="R29" s="105">
        <f t="shared" si="10"/>
        <v>0</v>
      </c>
      <c r="S29" s="106">
        <f t="shared" si="11"/>
        <v>0</v>
      </c>
      <c r="T29" s="18"/>
      <c r="U29" s="18"/>
    </row>
    <row r="30" spans="1:21" s="17" customFormat="1" ht="22.5" x14ac:dyDescent="0.25">
      <c r="A30" s="43">
        <v>7</v>
      </c>
      <c r="B30" s="44" t="s">
        <v>54</v>
      </c>
      <c r="C30" s="33">
        <f t="shared" si="4"/>
        <v>0</v>
      </c>
      <c r="D30" s="142"/>
      <c r="E30" s="143"/>
      <c r="F30" s="143"/>
      <c r="G30" s="147"/>
      <c r="H30" s="143"/>
      <c r="I30" s="143"/>
      <c r="J30" s="143"/>
      <c r="K30" s="88"/>
      <c r="M30" s="104">
        <f t="shared" si="5"/>
        <v>0</v>
      </c>
      <c r="N30" s="105">
        <f t="shared" si="6"/>
        <v>0</v>
      </c>
      <c r="O30" s="105">
        <f t="shared" si="7"/>
        <v>0</v>
      </c>
      <c r="P30" s="105">
        <f t="shared" si="8"/>
        <v>0</v>
      </c>
      <c r="Q30" s="105">
        <f t="shared" si="9"/>
        <v>0</v>
      </c>
      <c r="R30" s="105">
        <f t="shared" si="10"/>
        <v>0</v>
      </c>
      <c r="S30" s="106">
        <f t="shared" si="11"/>
        <v>0</v>
      </c>
      <c r="T30" s="18"/>
      <c r="U30" s="18"/>
    </row>
    <row r="31" spans="1:21" s="17" customFormat="1" ht="11.25" x14ac:dyDescent="0.25">
      <c r="A31" s="43">
        <v>8</v>
      </c>
      <c r="B31" s="44" t="s">
        <v>8</v>
      </c>
      <c r="C31" s="33">
        <f t="shared" si="4"/>
        <v>0</v>
      </c>
      <c r="D31" s="142"/>
      <c r="E31" s="143"/>
      <c r="F31" s="143"/>
      <c r="G31" s="87"/>
      <c r="H31" s="143"/>
      <c r="I31" s="143"/>
      <c r="J31" s="143"/>
      <c r="K31" s="144"/>
      <c r="M31" s="104">
        <f t="shared" si="5"/>
        <v>0</v>
      </c>
      <c r="N31" s="105">
        <f t="shared" si="6"/>
        <v>0</v>
      </c>
      <c r="O31" s="105">
        <f t="shared" si="7"/>
        <v>0</v>
      </c>
      <c r="P31" s="105">
        <f t="shared" si="8"/>
        <v>0</v>
      </c>
      <c r="Q31" s="105">
        <f t="shared" si="9"/>
        <v>0</v>
      </c>
      <c r="R31" s="105">
        <f t="shared" si="10"/>
        <v>0</v>
      </c>
      <c r="S31" s="106">
        <f t="shared" si="11"/>
        <v>0</v>
      </c>
      <c r="T31" s="18"/>
      <c r="U31" s="18"/>
    </row>
    <row r="32" spans="1:21" s="17" customFormat="1" ht="11.25" x14ac:dyDescent="0.25">
      <c r="A32" s="43">
        <v>9</v>
      </c>
      <c r="B32" s="44" t="s">
        <v>9</v>
      </c>
      <c r="C32" s="33">
        <f t="shared" si="4"/>
        <v>0</v>
      </c>
      <c r="D32" s="142"/>
      <c r="E32" s="143"/>
      <c r="F32" s="143"/>
      <c r="G32" s="87"/>
      <c r="H32" s="143"/>
      <c r="I32" s="143"/>
      <c r="J32" s="143"/>
      <c r="K32" s="144"/>
      <c r="M32" s="104">
        <f t="shared" si="5"/>
        <v>0</v>
      </c>
      <c r="N32" s="105">
        <f t="shared" si="6"/>
        <v>0</v>
      </c>
      <c r="O32" s="105">
        <f t="shared" si="7"/>
        <v>0</v>
      </c>
      <c r="P32" s="105">
        <f t="shared" si="8"/>
        <v>0</v>
      </c>
      <c r="Q32" s="105">
        <f t="shared" si="9"/>
        <v>0</v>
      </c>
      <c r="R32" s="105">
        <f t="shared" si="10"/>
        <v>0</v>
      </c>
      <c r="S32" s="106">
        <f t="shared" si="11"/>
        <v>0</v>
      </c>
      <c r="T32" s="18"/>
      <c r="U32" s="18"/>
    </row>
    <row r="33" spans="1:21" s="17" customFormat="1" ht="11.25" x14ac:dyDescent="0.25">
      <c r="A33" s="43">
        <v>10</v>
      </c>
      <c r="B33" s="44" t="s">
        <v>31</v>
      </c>
      <c r="C33" s="33">
        <f t="shared" si="4"/>
        <v>0</v>
      </c>
      <c r="D33" s="142"/>
      <c r="E33" s="87"/>
      <c r="F33" s="87"/>
      <c r="G33" s="87"/>
      <c r="H33" s="143"/>
      <c r="I33" s="143"/>
      <c r="J33" s="143"/>
      <c r="K33" s="144"/>
      <c r="M33" s="104">
        <f t="shared" si="5"/>
        <v>0</v>
      </c>
      <c r="N33" s="105">
        <f t="shared" si="6"/>
        <v>0</v>
      </c>
      <c r="O33" s="105">
        <f t="shared" si="7"/>
        <v>0</v>
      </c>
      <c r="P33" s="105">
        <f t="shared" si="8"/>
        <v>0</v>
      </c>
      <c r="Q33" s="105">
        <f t="shared" si="9"/>
        <v>0</v>
      </c>
      <c r="R33" s="105">
        <f t="shared" si="10"/>
        <v>0</v>
      </c>
      <c r="S33" s="106">
        <f t="shared" si="11"/>
        <v>0</v>
      </c>
      <c r="T33" s="18"/>
      <c r="U33" s="18"/>
    </row>
    <row r="34" spans="1:21" s="17" customFormat="1" ht="11.25" x14ac:dyDescent="0.25">
      <c r="A34" s="43">
        <v>11</v>
      </c>
      <c r="B34" s="44" t="s">
        <v>55</v>
      </c>
      <c r="C34" s="33">
        <f t="shared" si="4"/>
        <v>0</v>
      </c>
      <c r="D34" s="142"/>
      <c r="E34" s="87"/>
      <c r="F34" s="87"/>
      <c r="G34" s="87"/>
      <c r="H34" s="87"/>
      <c r="I34" s="87"/>
      <c r="J34" s="143"/>
      <c r="K34" s="144"/>
      <c r="M34" s="104">
        <f t="shared" si="5"/>
        <v>0</v>
      </c>
      <c r="N34" s="105">
        <f t="shared" si="6"/>
        <v>0</v>
      </c>
      <c r="O34" s="105">
        <f t="shared" si="7"/>
        <v>0</v>
      </c>
      <c r="P34" s="105">
        <f t="shared" si="8"/>
        <v>0</v>
      </c>
      <c r="Q34" s="105">
        <f t="shared" si="9"/>
        <v>0</v>
      </c>
      <c r="R34" s="105">
        <f t="shared" si="10"/>
        <v>0</v>
      </c>
      <c r="S34" s="106">
        <f t="shared" si="11"/>
        <v>0</v>
      </c>
      <c r="T34" s="18"/>
      <c r="U34" s="18"/>
    </row>
    <row r="35" spans="1:21" s="17" customFormat="1" ht="11.25" x14ac:dyDescent="0.25">
      <c r="A35" s="45">
        <v>12</v>
      </c>
      <c r="B35" s="46" t="s">
        <v>11</v>
      </c>
      <c r="C35" s="34">
        <f t="shared" si="4"/>
        <v>0</v>
      </c>
      <c r="D35" s="148"/>
      <c r="E35" s="90"/>
      <c r="F35" s="90"/>
      <c r="G35" s="90"/>
      <c r="H35" s="90"/>
      <c r="I35" s="90"/>
      <c r="J35" s="146"/>
      <c r="K35" s="149"/>
      <c r="M35" s="107">
        <f t="shared" si="5"/>
        <v>0</v>
      </c>
      <c r="N35" s="108">
        <f t="shared" si="6"/>
        <v>0</v>
      </c>
      <c r="O35" s="108">
        <f t="shared" si="7"/>
        <v>0</v>
      </c>
      <c r="P35" s="108">
        <f t="shared" si="8"/>
        <v>0</v>
      </c>
      <c r="Q35" s="108">
        <f t="shared" si="9"/>
        <v>0</v>
      </c>
      <c r="R35" s="108">
        <f t="shared" si="10"/>
        <v>0</v>
      </c>
      <c r="S35" s="109">
        <f t="shared" si="11"/>
        <v>0</v>
      </c>
      <c r="T35" s="18"/>
      <c r="U35" s="18"/>
    </row>
    <row r="36" spans="1:21" s="17" customFormat="1" ht="11.25" x14ac:dyDescent="0.25">
      <c r="A36" s="47"/>
      <c r="B36" s="48" t="s">
        <v>25</v>
      </c>
      <c r="C36" s="65">
        <f>SUM(C17:C35)</f>
        <v>1850000</v>
      </c>
      <c r="D36" s="92">
        <f t="shared" ref="D36:K36" si="12">SUM(D17:D35)</f>
        <v>100000</v>
      </c>
      <c r="E36" s="93">
        <f t="shared" si="12"/>
        <v>200000</v>
      </c>
      <c r="F36" s="93">
        <f t="shared" si="12"/>
        <v>50000</v>
      </c>
      <c r="G36" s="93">
        <f t="shared" si="12"/>
        <v>300000</v>
      </c>
      <c r="H36" s="93">
        <f t="shared" ref="H36:I36" si="13">SUM(H17:H35)</f>
        <v>300000</v>
      </c>
      <c r="I36" s="93">
        <f t="shared" si="13"/>
        <v>300000</v>
      </c>
      <c r="J36" s="93">
        <f t="shared" si="12"/>
        <v>600000</v>
      </c>
      <c r="K36" s="94">
        <f t="shared" si="12"/>
        <v>0</v>
      </c>
      <c r="M36" s="110">
        <f t="shared" ref="M36:R36" si="14">SUM(M17:M35)</f>
        <v>118000</v>
      </c>
      <c r="N36" s="111">
        <f t="shared" si="14"/>
        <v>237000</v>
      </c>
      <c r="O36" s="111">
        <f t="shared" si="14"/>
        <v>59000</v>
      </c>
      <c r="P36" s="111">
        <f t="shared" si="14"/>
        <v>355000</v>
      </c>
      <c r="Q36" s="111">
        <f t="shared" si="14"/>
        <v>710000</v>
      </c>
      <c r="R36" s="111">
        <f t="shared" si="14"/>
        <v>0</v>
      </c>
      <c r="S36" s="112">
        <f t="shared" ref="S36" si="15">SUM(S17:S35)</f>
        <v>1479000</v>
      </c>
      <c r="T36" s="18"/>
      <c r="U36" s="18"/>
    </row>
    <row r="37" spans="1:21" s="17" customFormat="1" ht="11.25" x14ac:dyDescent="0.25">
      <c r="A37" s="127">
        <v>13</v>
      </c>
      <c r="B37" s="128" t="s">
        <v>10</v>
      </c>
      <c r="C37" s="129">
        <f t="shared" ref="C37:C40" si="16">SUM(D37:K37)</f>
        <v>0</v>
      </c>
      <c r="D37" s="130"/>
      <c r="E37" s="131"/>
      <c r="F37" s="131"/>
      <c r="G37" s="131"/>
      <c r="H37" s="131"/>
      <c r="I37" s="131"/>
      <c r="J37" s="150"/>
      <c r="K37" s="151"/>
      <c r="M37" s="135">
        <f t="shared" ref="M37:P40" si="17">ROUND(D37*(1+$A$49)*(1+$A$51),$S$6)</f>
        <v>0</v>
      </c>
      <c r="N37" s="136">
        <f t="shared" si="17"/>
        <v>0</v>
      </c>
      <c r="O37" s="136">
        <f t="shared" si="17"/>
        <v>0</v>
      </c>
      <c r="P37" s="136">
        <f t="shared" si="17"/>
        <v>0</v>
      </c>
      <c r="Q37" s="136">
        <f t="shared" ref="Q37:R40" si="18">ROUND(J37*(1+$A$49)*(1+$A$51),$S$6)</f>
        <v>0</v>
      </c>
      <c r="R37" s="136">
        <f t="shared" si="18"/>
        <v>0</v>
      </c>
      <c r="S37" s="137">
        <f t="shared" si="11"/>
        <v>0</v>
      </c>
      <c r="T37" s="18"/>
      <c r="U37" s="18"/>
    </row>
    <row r="38" spans="1:21" s="17" customFormat="1" ht="11.25" outlineLevel="1" x14ac:dyDescent="0.25">
      <c r="A38" s="41">
        <v>15</v>
      </c>
      <c r="B38" s="42" t="s">
        <v>12</v>
      </c>
      <c r="C38" s="32">
        <f t="shared" si="16"/>
        <v>0</v>
      </c>
      <c r="D38" s="132"/>
      <c r="E38" s="133"/>
      <c r="F38" s="133"/>
      <c r="G38" s="133"/>
      <c r="H38" s="133"/>
      <c r="I38" s="133"/>
      <c r="J38" s="133"/>
      <c r="K38" s="134"/>
      <c r="M38" s="101">
        <f t="shared" si="17"/>
        <v>0</v>
      </c>
      <c r="N38" s="102">
        <f t="shared" si="17"/>
        <v>0</v>
      </c>
      <c r="O38" s="102">
        <f t="shared" si="17"/>
        <v>0</v>
      </c>
      <c r="P38" s="102">
        <f t="shared" si="17"/>
        <v>0</v>
      </c>
      <c r="Q38" s="102">
        <f t="shared" si="18"/>
        <v>0</v>
      </c>
      <c r="R38" s="102">
        <f t="shared" si="18"/>
        <v>0</v>
      </c>
      <c r="S38" s="103">
        <f t="shared" si="11"/>
        <v>0</v>
      </c>
      <c r="T38" s="18"/>
      <c r="U38" s="18"/>
    </row>
    <row r="39" spans="1:21" s="17" customFormat="1" ht="22.5" outlineLevel="1" x14ac:dyDescent="0.25">
      <c r="A39" s="43"/>
      <c r="B39" s="52" t="s">
        <v>13</v>
      </c>
      <c r="C39" s="33">
        <f t="shared" si="16"/>
        <v>0</v>
      </c>
      <c r="D39" s="86"/>
      <c r="E39" s="87"/>
      <c r="F39" s="87"/>
      <c r="G39" s="87"/>
      <c r="H39" s="87"/>
      <c r="I39" s="87"/>
      <c r="J39" s="87"/>
      <c r="K39" s="88"/>
      <c r="M39" s="104">
        <f t="shared" si="17"/>
        <v>0</v>
      </c>
      <c r="N39" s="105">
        <f t="shared" si="17"/>
        <v>0</v>
      </c>
      <c r="O39" s="105">
        <f t="shared" si="17"/>
        <v>0</v>
      </c>
      <c r="P39" s="105">
        <f t="shared" si="17"/>
        <v>0</v>
      </c>
      <c r="Q39" s="105">
        <f t="shared" si="18"/>
        <v>0</v>
      </c>
      <c r="R39" s="105">
        <f t="shared" si="18"/>
        <v>0</v>
      </c>
      <c r="S39" s="106">
        <f t="shared" si="11"/>
        <v>0</v>
      </c>
      <c r="T39" s="18"/>
      <c r="U39" s="18"/>
    </row>
    <row r="40" spans="1:21" s="17" customFormat="1" ht="11.25" outlineLevel="1" x14ac:dyDescent="0.25">
      <c r="A40" s="45"/>
      <c r="B40" s="53" t="s">
        <v>14</v>
      </c>
      <c r="C40" s="34">
        <f t="shared" si="16"/>
        <v>0</v>
      </c>
      <c r="D40" s="89"/>
      <c r="E40" s="90"/>
      <c r="F40" s="90"/>
      <c r="G40" s="90"/>
      <c r="H40" s="90"/>
      <c r="I40" s="90"/>
      <c r="J40" s="90"/>
      <c r="K40" s="91"/>
      <c r="M40" s="107">
        <f t="shared" si="17"/>
        <v>0</v>
      </c>
      <c r="N40" s="108">
        <f t="shared" si="17"/>
        <v>0</v>
      </c>
      <c r="O40" s="108">
        <f t="shared" si="17"/>
        <v>0</v>
      </c>
      <c r="P40" s="108">
        <f t="shared" si="17"/>
        <v>0</v>
      </c>
      <c r="Q40" s="108">
        <f t="shared" si="18"/>
        <v>0</v>
      </c>
      <c r="R40" s="108">
        <f t="shared" si="18"/>
        <v>0</v>
      </c>
      <c r="S40" s="109">
        <f t="shared" si="11"/>
        <v>0</v>
      </c>
      <c r="T40" s="18"/>
      <c r="U40" s="18"/>
    </row>
    <row r="41" spans="1:21" s="17" customFormat="1" ht="11.25" x14ac:dyDescent="0.25">
      <c r="A41" s="41">
        <v>1</v>
      </c>
      <c r="B41" s="42" t="s">
        <v>15</v>
      </c>
      <c r="C41" s="32"/>
      <c r="D41" s="56"/>
      <c r="E41" s="57"/>
      <c r="F41" s="57"/>
      <c r="G41" s="57"/>
      <c r="H41" s="57"/>
      <c r="I41" s="57"/>
      <c r="J41" s="57"/>
      <c r="K41" s="32"/>
      <c r="M41" s="56"/>
      <c r="N41" s="57"/>
      <c r="O41" s="57"/>
      <c r="P41" s="57"/>
      <c r="Q41" s="57"/>
      <c r="R41" s="57"/>
      <c r="S41" s="32"/>
      <c r="T41" s="18"/>
      <c r="U41" s="18"/>
    </row>
    <row r="42" spans="1:21" s="17" customFormat="1" ht="11.25" x14ac:dyDescent="0.25">
      <c r="A42" s="39">
        <v>0.04</v>
      </c>
      <c r="B42" s="52" t="s">
        <v>43</v>
      </c>
      <c r="C42" s="33">
        <f>ROUND(C36*A42,-3)</f>
        <v>74000</v>
      </c>
      <c r="D42" s="58">
        <f t="shared" ref="D42:K42" si="19">D36/$C$36*$C$42</f>
        <v>4000</v>
      </c>
      <c r="E42" s="59">
        <f t="shared" si="19"/>
        <v>8000</v>
      </c>
      <c r="F42" s="59">
        <f t="shared" si="19"/>
        <v>2000</v>
      </c>
      <c r="G42" s="59">
        <f t="shared" si="19"/>
        <v>12000</v>
      </c>
      <c r="H42" s="59">
        <f t="shared" ref="H42:I42" si="20">H36/$C$36*$C$42</f>
        <v>12000</v>
      </c>
      <c r="I42" s="59">
        <f t="shared" si="20"/>
        <v>12000</v>
      </c>
      <c r="J42" s="59">
        <f t="shared" si="19"/>
        <v>24000</v>
      </c>
      <c r="K42" s="33">
        <f t="shared" si="19"/>
        <v>0</v>
      </c>
      <c r="M42" s="104">
        <f t="shared" ref="M42:P47" si="21">ROUND(D42*(1+$A$49)*(1+$A$51),$S$6)</f>
        <v>5000</v>
      </c>
      <c r="N42" s="105">
        <f t="shared" si="21"/>
        <v>9000</v>
      </c>
      <c r="O42" s="105">
        <f t="shared" si="21"/>
        <v>2000</v>
      </c>
      <c r="P42" s="105">
        <f t="shared" si="21"/>
        <v>14000</v>
      </c>
      <c r="Q42" s="105">
        <f t="shared" ref="Q42:R47" si="22">ROUND(J42*(1+$A$49)*(1+$A$51),$S$6)</f>
        <v>28000</v>
      </c>
      <c r="R42" s="105">
        <f t="shared" si="22"/>
        <v>0</v>
      </c>
      <c r="S42" s="106">
        <f t="shared" ref="S42:S47" si="23">SUM(M42:R42)</f>
        <v>58000</v>
      </c>
      <c r="T42" s="18"/>
      <c r="U42" s="18"/>
    </row>
    <row r="43" spans="1:21" s="17" customFormat="1" ht="22.5" x14ac:dyDescent="0.25">
      <c r="A43" s="39">
        <v>7.0000000000000007E-2</v>
      </c>
      <c r="B43" s="52" t="s">
        <v>44</v>
      </c>
      <c r="C43" s="33">
        <f>ROUND(C36*A43,-3)</f>
        <v>130000</v>
      </c>
      <c r="D43" s="58">
        <f t="shared" ref="D43:K43" si="24">D36/$C$36*$C$43</f>
        <v>7027.0270270270275</v>
      </c>
      <c r="E43" s="59">
        <f t="shared" si="24"/>
        <v>14054.054054054055</v>
      </c>
      <c r="F43" s="59">
        <f t="shared" si="24"/>
        <v>3513.5135135135138</v>
      </c>
      <c r="G43" s="59">
        <f t="shared" si="24"/>
        <v>21081.081081081084</v>
      </c>
      <c r="H43" s="59">
        <f t="shared" ref="H43:I43" si="25">H36/$C$36*$C$43</f>
        <v>21081.081081081084</v>
      </c>
      <c r="I43" s="59">
        <f t="shared" si="25"/>
        <v>21081.081081081084</v>
      </c>
      <c r="J43" s="59">
        <f t="shared" si="24"/>
        <v>42162.162162162167</v>
      </c>
      <c r="K43" s="33">
        <f t="shared" si="24"/>
        <v>0</v>
      </c>
      <c r="M43" s="104">
        <f t="shared" si="21"/>
        <v>8000</v>
      </c>
      <c r="N43" s="105">
        <f t="shared" si="21"/>
        <v>17000</v>
      </c>
      <c r="O43" s="105">
        <f t="shared" si="21"/>
        <v>4000</v>
      </c>
      <c r="P43" s="105">
        <f t="shared" si="21"/>
        <v>25000</v>
      </c>
      <c r="Q43" s="105">
        <f t="shared" si="22"/>
        <v>50000</v>
      </c>
      <c r="R43" s="105">
        <f t="shared" si="22"/>
        <v>0</v>
      </c>
      <c r="S43" s="106">
        <f t="shared" si="23"/>
        <v>104000</v>
      </c>
      <c r="T43" s="18"/>
      <c r="U43" s="18"/>
    </row>
    <row r="44" spans="1:21" s="17" customFormat="1" ht="11.25" x14ac:dyDescent="0.25">
      <c r="A44" s="54"/>
      <c r="B44" s="52" t="s">
        <v>18</v>
      </c>
      <c r="C44" s="124">
        <v>10000</v>
      </c>
      <c r="D44" s="58">
        <f t="shared" ref="D44:K44" si="26">D36/$C$36*$C$44</f>
        <v>540.54054054054052</v>
      </c>
      <c r="E44" s="59">
        <f t="shared" si="26"/>
        <v>1081.081081081081</v>
      </c>
      <c r="F44" s="59">
        <f t="shared" si="26"/>
        <v>270.27027027027026</v>
      </c>
      <c r="G44" s="59">
        <f t="shared" si="26"/>
        <v>1621.6216216216217</v>
      </c>
      <c r="H44" s="59">
        <f t="shared" ref="H44:I44" si="27">H36/$C$36*$C$44</f>
        <v>1621.6216216216217</v>
      </c>
      <c r="I44" s="59">
        <f t="shared" si="27"/>
        <v>1621.6216216216217</v>
      </c>
      <c r="J44" s="59">
        <f t="shared" si="26"/>
        <v>3243.2432432432433</v>
      </c>
      <c r="K44" s="126">
        <f t="shared" si="26"/>
        <v>0</v>
      </c>
      <c r="M44" s="104">
        <f t="shared" si="21"/>
        <v>1000</v>
      </c>
      <c r="N44" s="105">
        <f t="shared" si="21"/>
        <v>1000</v>
      </c>
      <c r="O44" s="105">
        <f t="shared" si="21"/>
        <v>0</v>
      </c>
      <c r="P44" s="105">
        <f t="shared" si="21"/>
        <v>2000</v>
      </c>
      <c r="Q44" s="105">
        <f t="shared" si="22"/>
        <v>4000</v>
      </c>
      <c r="R44" s="105">
        <f t="shared" si="22"/>
        <v>0</v>
      </c>
      <c r="S44" s="106">
        <f t="shared" si="23"/>
        <v>8000</v>
      </c>
      <c r="T44" s="18"/>
      <c r="U44" s="18"/>
    </row>
    <row r="45" spans="1:21" s="17" customFormat="1" ht="11.25" x14ac:dyDescent="0.25">
      <c r="A45" s="54"/>
      <c r="B45" s="52" t="s">
        <v>29</v>
      </c>
      <c r="C45" s="124">
        <v>20000</v>
      </c>
      <c r="D45" s="58">
        <f t="shared" ref="D45:K45" si="28">D36/$C$36*$C$45</f>
        <v>1081.081081081081</v>
      </c>
      <c r="E45" s="59">
        <f t="shared" si="28"/>
        <v>2162.1621621621621</v>
      </c>
      <c r="F45" s="59">
        <f t="shared" si="28"/>
        <v>540.54054054054052</v>
      </c>
      <c r="G45" s="59">
        <f t="shared" si="28"/>
        <v>3243.2432432432433</v>
      </c>
      <c r="H45" s="59">
        <f t="shared" ref="H45:I45" si="29">H36/$C$36*$C$45</f>
        <v>3243.2432432432433</v>
      </c>
      <c r="I45" s="59">
        <f t="shared" si="29"/>
        <v>3243.2432432432433</v>
      </c>
      <c r="J45" s="59">
        <f t="shared" si="28"/>
        <v>6486.4864864864867</v>
      </c>
      <c r="K45" s="33">
        <f t="shared" si="28"/>
        <v>0</v>
      </c>
      <c r="M45" s="104">
        <f t="shared" si="21"/>
        <v>1000</v>
      </c>
      <c r="N45" s="105">
        <f t="shared" si="21"/>
        <v>3000</v>
      </c>
      <c r="O45" s="105">
        <f t="shared" si="21"/>
        <v>1000</v>
      </c>
      <c r="P45" s="105">
        <f t="shared" si="21"/>
        <v>4000</v>
      </c>
      <c r="Q45" s="105">
        <f t="shared" si="22"/>
        <v>8000</v>
      </c>
      <c r="R45" s="105">
        <f t="shared" si="22"/>
        <v>0</v>
      </c>
      <c r="S45" s="106">
        <f t="shared" si="23"/>
        <v>17000</v>
      </c>
      <c r="T45" s="18"/>
      <c r="U45" s="18"/>
    </row>
    <row r="46" spans="1:21" s="17" customFormat="1" ht="11.25" x14ac:dyDescent="0.25">
      <c r="A46" s="54"/>
      <c r="B46" s="52" t="s">
        <v>56</v>
      </c>
      <c r="C46" s="124">
        <v>2000</v>
      </c>
      <c r="D46" s="58">
        <f t="shared" ref="D46:K46" si="30">D36/$C$36*$C$46</f>
        <v>108.10810810810811</v>
      </c>
      <c r="E46" s="59">
        <f t="shared" si="30"/>
        <v>216.21621621621622</v>
      </c>
      <c r="F46" s="59">
        <f t="shared" si="30"/>
        <v>54.054054054054056</v>
      </c>
      <c r="G46" s="59">
        <f t="shared" si="30"/>
        <v>324.32432432432432</v>
      </c>
      <c r="H46" s="59">
        <f t="shared" ref="H46:I46" si="31">H36/$C$36*$C$46</f>
        <v>324.32432432432432</v>
      </c>
      <c r="I46" s="59">
        <f t="shared" si="31"/>
        <v>324.32432432432432</v>
      </c>
      <c r="J46" s="59">
        <f t="shared" si="30"/>
        <v>648.64864864864865</v>
      </c>
      <c r="K46" s="33">
        <f t="shared" si="30"/>
        <v>0</v>
      </c>
      <c r="M46" s="104">
        <f t="shared" si="21"/>
        <v>0</v>
      </c>
      <c r="N46" s="105">
        <f t="shared" si="21"/>
        <v>0</v>
      </c>
      <c r="O46" s="105">
        <f t="shared" si="21"/>
        <v>0</v>
      </c>
      <c r="P46" s="105">
        <f t="shared" si="21"/>
        <v>0</v>
      </c>
      <c r="Q46" s="105">
        <f t="shared" si="22"/>
        <v>1000</v>
      </c>
      <c r="R46" s="105">
        <f t="shared" si="22"/>
        <v>0</v>
      </c>
      <c r="S46" s="106">
        <f t="shared" si="23"/>
        <v>1000</v>
      </c>
      <c r="T46" s="18"/>
      <c r="U46" s="18"/>
    </row>
    <row r="47" spans="1:21" s="17" customFormat="1" ht="11.25" x14ac:dyDescent="0.25">
      <c r="A47" s="55"/>
      <c r="B47" s="53" t="s">
        <v>19</v>
      </c>
      <c r="C47" s="125">
        <v>0</v>
      </c>
      <c r="D47" s="60">
        <f t="shared" ref="D47:K47" si="32">D36/$C$36*$C$47</f>
        <v>0</v>
      </c>
      <c r="E47" s="61">
        <f t="shared" si="32"/>
        <v>0</v>
      </c>
      <c r="F47" s="61">
        <f t="shared" si="32"/>
        <v>0</v>
      </c>
      <c r="G47" s="61">
        <f t="shared" si="32"/>
        <v>0</v>
      </c>
      <c r="H47" s="61">
        <f t="shared" ref="H47:I47" si="33">H36/$C$36*$C$47</f>
        <v>0</v>
      </c>
      <c r="I47" s="61">
        <f t="shared" si="33"/>
        <v>0</v>
      </c>
      <c r="J47" s="61">
        <f t="shared" si="32"/>
        <v>0</v>
      </c>
      <c r="K47" s="34">
        <f t="shared" si="32"/>
        <v>0</v>
      </c>
      <c r="M47" s="107">
        <f t="shared" si="21"/>
        <v>0</v>
      </c>
      <c r="N47" s="108">
        <f t="shared" si="21"/>
        <v>0</v>
      </c>
      <c r="O47" s="108">
        <f t="shared" si="21"/>
        <v>0</v>
      </c>
      <c r="P47" s="108">
        <f t="shared" si="21"/>
        <v>0</v>
      </c>
      <c r="Q47" s="108">
        <f t="shared" si="22"/>
        <v>0</v>
      </c>
      <c r="R47" s="108">
        <f t="shared" si="22"/>
        <v>0</v>
      </c>
      <c r="S47" s="109">
        <f t="shared" si="23"/>
        <v>0</v>
      </c>
      <c r="T47" s="18"/>
      <c r="U47" s="18"/>
    </row>
    <row r="48" spans="1:21" s="17" customFormat="1" ht="11.25" x14ac:dyDescent="0.25">
      <c r="A48" s="47"/>
      <c r="B48" s="48" t="s">
        <v>20</v>
      </c>
      <c r="C48" s="65">
        <f t="shared" ref="C48:K48" si="34">SUM(C36:C47)</f>
        <v>2086000</v>
      </c>
      <c r="D48" s="66">
        <f t="shared" si="34"/>
        <v>112756.75675675676</v>
      </c>
      <c r="E48" s="67">
        <f t="shared" si="34"/>
        <v>225513.51351351352</v>
      </c>
      <c r="F48" s="67">
        <f t="shared" si="34"/>
        <v>56378.37837837838</v>
      </c>
      <c r="G48" s="67">
        <f t="shared" si="34"/>
        <v>338270.27027027024</v>
      </c>
      <c r="H48" s="67">
        <f t="shared" ref="H48" si="35">SUM(H36:H47)</f>
        <v>338270.27027027024</v>
      </c>
      <c r="I48" s="67">
        <f t="shared" ref="I48" si="36">SUM(I36:I47)</f>
        <v>338270.27027027024</v>
      </c>
      <c r="J48" s="67">
        <f t="shared" si="34"/>
        <v>676540.54054054047</v>
      </c>
      <c r="K48" s="65">
        <f t="shared" si="34"/>
        <v>0</v>
      </c>
      <c r="M48" s="66">
        <f t="shared" ref="M48:S48" si="37">SUM(M36:M47)</f>
        <v>133000</v>
      </c>
      <c r="N48" s="67">
        <f t="shared" si="37"/>
        <v>267000</v>
      </c>
      <c r="O48" s="67">
        <f t="shared" si="37"/>
        <v>66000</v>
      </c>
      <c r="P48" s="67">
        <f t="shared" si="37"/>
        <v>400000</v>
      </c>
      <c r="Q48" s="67">
        <f t="shared" si="37"/>
        <v>801000</v>
      </c>
      <c r="R48" s="65">
        <f t="shared" si="37"/>
        <v>0</v>
      </c>
      <c r="S48" s="65">
        <f t="shared" si="37"/>
        <v>1667000</v>
      </c>
      <c r="T48" s="18"/>
      <c r="U48" s="18"/>
    </row>
    <row r="49" spans="1:21" s="17" customFormat="1" ht="11.25" x14ac:dyDescent="0.25">
      <c r="A49" s="62">
        <v>0.1</v>
      </c>
      <c r="B49" s="63" t="s">
        <v>16</v>
      </c>
      <c r="C49" s="49">
        <f>ROUND(C48*A49,-3)</f>
        <v>209000</v>
      </c>
      <c r="D49" s="50">
        <f>D48/$C$48*$C$49</f>
        <v>11297.297297297298</v>
      </c>
      <c r="E49" s="51">
        <f t="shared" ref="E49:K49" si="38">E48/$C$48*$C$49</f>
        <v>22594.594594594597</v>
      </c>
      <c r="F49" s="51">
        <f t="shared" si="38"/>
        <v>5648.6486486486492</v>
      </c>
      <c r="G49" s="51">
        <f t="shared" si="38"/>
        <v>33891.891891891886</v>
      </c>
      <c r="H49" s="51">
        <f t="shared" ref="H49:I49" si="39">H48/$C$48*$C$49</f>
        <v>33891.891891891886</v>
      </c>
      <c r="I49" s="51">
        <f t="shared" si="39"/>
        <v>33891.891891891886</v>
      </c>
      <c r="J49" s="51">
        <f t="shared" si="38"/>
        <v>67783.783783783772</v>
      </c>
      <c r="K49" s="49">
        <f t="shared" si="38"/>
        <v>0</v>
      </c>
      <c r="M49" s="98"/>
      <c r="N49" s="99"/>
      <c r="O49" s="99"/>
      <c r="P49" s="99"/>
      <c r="Q49" s="99"/>
      <c r="R49" s="100"/>
      <c r="S49" s="100"/>
      <c r="T49" s="18"/>
      <c r="U49" s="18"/>
    </row>
    <row r="50" spans="1:21" s="17" customFormat="1" ht="11.25" x14ac:dyDescent="0.25">
      <c r="A50" s="47"/>
      <c r="B50" s="48" t="s">
        <v>21</v>
      </c>
      <c r="C50" s="65">
        <f>SUM(C48:C49)</f>
        <v>2295000</v>
      </c>
      <c r="D50" s="66">
        <f t="shared" ref="D50:K50" si="40">SUM(D48:D49)</f>
        <v>124054.05405405405</v>
      </c>
      <c r="E50" s="67">
        <f t="shared" si="40"/>
        <v>248108.10810810811</v>
      </c>
      <c r="F50" s="67">
        <f t="shared" si="40"/>
        <v>62027.027027027027</v>
      </c>
      <c r="G50" s="67">
        <f t="shared" si="40"/>
        <v>372162.16216216213</v>
      </c>
      <c r="H50" s="67">
        <f t="shared" ref="H50:I50" si="41">SUM(H48:H49)</f>
        <v>372162.16216216213</v>
      </c>
      <c r="I50" s="67">
        <f t="shared" si="41"/>
        <v>372162.16216216213</v>
      </c>
      <c r="J50" s="67">
        <f t="shared" si="40"/>
        <v>744324.32432432426</v>
      </c>
      <c r="K50" s="65">
        <f t="shared" si="40"/>
        <v>0</v>
      </c>
      <c r="M50" s="66">
        <f t="shared" ref="M50:R50" si="42">SUM(M48:M49)</f>
        <v>133000</v>
      </c>
      <c r="N50" s="67">
        <f t="shared" si="42"/>
        <v>267000</v>
      </c>
      <c r="O50" s="67">
        <f t="shared" si="42"/>
        <v>66000</v>
      </c>
      <c r="P50" s="67">
        <f t="shared" si="42"/>
        <v>400000</v>
      </c>
      <c r="Q50" s="67">
        <f t="shared" si="42"/>
        <v>801000</v>
      </c>
      <c r="R50" s="65">
        <f t="shared" si="42"/>
        <v>0</v>
      </c>
      <c r="S50" s="65">
        <f t="shared" ref="S50" si="43">SUM(S48:S49)</f>
        <v>1667000</v>
      </c>
      <c r="T50" s="18"/>
      <c r="U50" s="18"/>
    </row>
    <row r="51" spans="1:21" s="17" customFormat="1" ht="11.25" x14ac:dyDescent="0.25">
      <c r="A51" s="152">
        <v>7.6999999999999999E-2</v>
      </c>
      <c r="B51" s="63" t="s">
        <v>17</v>
      </c>
      <c r="C51" s="49">
        <f>ROUND(C50*A51,-3)</f>
        <v>177000</v>
      </c>
      <c r="D51" s="50">
        <f>D50/$C$50*$C$51</f>
        <v>9567.5675675675684</v>
      </c>
      <c r="E51" s="51">
        <f t="shared" ref="E51:K51" si="44">E50/$C$50*$C$51</f>
        <v>19135.135135135137</v>
      </c>
      <c r="F51" s="51">
        <f t="shared" si="44"/>
        <v>4783.7837837837842</v>
      </c>
      <c r="G51" s="51">
        <f t="shared" si="44"/>
        <v>28702.7027027027</v>
      </c>
      <c r="H51" s="51">
        <f t="shared" ref="H51:I51" si="45">H50/$C$50*$C$51</f>
        <v>28702.7027027027</v>
      </c>
      <c r="I51" s="51">
        <f t="shared" si="45"/>
        <v>28702.7027027027</v>
      </c>
      <c r="J51" s="51">
        <f t="shared" si="44"/>
        <v>57405.4054054054</v>
      </c>
      <c r="K51" s="49">
        <f t="shared" si="44"/>
        <v>0</v>
      </c>
      <c r="M51" s="98"/>
      <c r="N51" s="99"/>
      <c r="O51" s="99"/>
      <c r="P51" s="99"/>
      <c r="Q51" s="99"/>
      <c r="R51" s="100"/>
      <c r="S51" s="100"/>
      <c r="T51" s="18"/>
      <c r="U51" s="18"/>
    </row>
    <row r="52" spans="1:21" s="17" customFormat="1" ht="11.25" x14ac:dyDescent="0.25">
      <c r="A52" s="47"/>
      <c r="B52" s="48" t="s">
        <v>27</v>
      </c>
      <c r="C52" s="65">
        <f>SUM(C50:C51)</f>
        <v>2472000</v>
      </c>
      <c r="D52" s="66">
        <f t="shared" ref="D52:K52" si="46">SUM(D50:D51)</f>
        <v>133621.62162162163</v>
      </c>
      <c r="E52" s="67">
        <f t="shared" si="46"/>
        <v>267243.24324324325</v>
      </c>
      <c r="F52" s="67">
        <f t="shared" si="46"/>
        <v>66810.810810810814</v>
      </c>
      <c r="G52" s="67">
        <f t="shared" si="46"/>
        <v>400864.86486486485</v>
      </c>
      <c r="H52" s="67">
        <f t="shared" ref="H52:I52" si="47">SUM(H50:H51)</f>
        <v>400864.86486486485</v>
      </c>
      <c r="I52" s="67">
        <f t="shared" si="47"/>
        <v>400864.86486486485</v>
      </c>
      <c r="J52" s="67">
        <f t="shared" si="46"/>
        <v>801729.7297297297</v>
      </c>
      <c r="K52" s="65">
        <f t="shared" si="46"/>
        <v>0</v>
      </c>
      <c r="M52" s="66">
        <f t="shared" ref="M52:R52" si="48">SUM(M50:M51)</f>
        <v>133000</v>
      </c>
      <c r="N52" s="67">
        <f t="shared" si="48"/>
        <v>267000</v>
      </c>
      <c r="O52" s="67">
        <f t="shared" si="48"/>
        <v>66000</v>
      </c>
      <c r="P52" s="67">
        <f t="shared" si="48"/>
        <v>400000</v>
      </c>
      <c r="Q52" s="67">
        <f t="shared" si="48"/>
        <v>801000</v>
      </c>
      <c r="R52" s="65">
        <f t="shared" si="48"/>
        <v>0</v>
      </c>
      <c r="S52" s="65">
        <f t="shared" ref="S52" si="49">SUM(S50:S51)</f>
        <v>1667000</v>
      </c>
      <c r="T52" s="18"/>
      <c r="U52" s="18"/>
    </row>
    <row r="53" spans="1:21" s="17" customFormat="1" ht="11.25" x14ac:dyDescent="0.25">
      <c r="A53" s="22"/>
      <c r="B53" s="30"/>
      <c r="T53" s="18"/>
      <c r="U53" s="18"/>
    </row>
    <row r="54" spans="1:21" s="17" customFormat="1" ht="11.25" x14ac:dyDescent="0.25">
      <c r="A54" s="22"/>
      <c r="B54" s="21"/>
      <c r="T54" s="18"/>
      <c r="U54" s="18"/>
    </row>
    <row r="55" spans="1:21" s="17" customFormat="1" ht="11.25" x14ac:dyDescent="0.25">
      <c r="A55" s="22"/>
      <c r="B55" s="21"/>
      <c r="T55" s="18"/>
      <c r="U55" s="18"/>
    </row>
    <row r="56" spans="1:21" s="17" customFormat="1" ht="11.25" x14ac:dyDescent="0.25">
      <c r="A56" s="22"/>
      <c r="B56" s="21"/>
      <c r="T56" s="18"/>
      <c r="U56" s="18"/>
    </row>
    <row r="57" spans="1:21" s="17" customFormat="1" ht="11.25" x14ac:dyDescent="0.25">
      <c r="A57" s="22"/>
      <c r="B57" s="21"/>
      <c r="T57" s="18"/>
      <c r="U57" s="18"/>
    </row>
    <row r="58" spans="1:21" s="17" customFormat="1" ht="11.25" x14ac:dyDescent="0.25">
      <c r="A58" s="22"/>
      <c r="B58" s="21"/>
      <c r="T58" s="18"/>
      <c r="U58" s="18"/>
    </row>
    <row r="59" spans="1:21" s="17" customFormat="1" ht="11.25" x14ac:dyDescent="0.25">
      <c r="A59" s="22"/>
      <c r="B59" s="21"/>
      <c r="T59" s="18"/>
      <c r="U59" s="18"/>
    </row>
    <row r="60" spans="1:21" s="17" customFormat="1" ht="11.25" x14ac:dyDescent="0.25">
      <c r="A60" s="22"/>
      <c r="B60" s="21"/>
      <c r="T60" s="18"/>
      <c r="U60" s="18"/>
    </row>
    <row r="61" spans="1:21" s="17" customFormat="1" ht="11.25" x14ac:dyDescent="0.25">
      <c r="A61" s="22"/>
      <c r="B61" s="21"/>
      <c r="T61" s="18"/>
      <c r="U61" s="18"/>
    </row>
    <row r="62" spans="1:21" s="17" customFormat="1" ht="11.25" x14ac:dyDescent="0.25">
      <c r="A62" s="22"/>
      <c r="B62" s="21"/>
      <c r="T62" s="18"/>
      <c r="U62" s="18"/>
    </row>
    <row r="63" spans="1:21" s="17" customFormat="1" ht="11.25" x14ac:dyDescent="0.25">
      <c r="A63" s="22"/>
      <c r="B63" s="21"/>
      <c r="T63" s="18"/>
      <c r="U63" s="18"/>
    </row>
    <row r="64" spans="1:21" s="17" customFormat="1" ht="11.25" x14ac:dyDescent="0.25">
      <c r="A64" s="22"/>
      <c r="B64" s="21"/>
      <c r="T64" s="18"/>
      <c r="U64" s="18"/>
    </row>
    <row r="65" spans="1:21" s="17" customFormat="1" ht="11.25" x14ac:dyDescent="0.25">
      <c r="A65" s="22"/>
      <c r="B65" s="21"/>
      <c r="T65" s="18"/>
      <c r="U65" s="18"/>
    </row>
    <row r="66" spans="1:21" s="17" customFormat="1" ht="11.25" x14ac:dyDescent="0.25">
      <c r="A66" s="22"/>
      <c r="B66" s="21"/>
      <c r="T66" s="18"/>
      <c r="U66" s="18"/>
    </row>
    <row r="67" spans="1:21" s="17" customFormat="1" ht="11.25" x14ac:dyDescent="0.25">
      <c r="A67" s="22"/>
      <c r="B67" s="21"/>
      <c r="T67" s="18"/>
      <c r="U67" s="18"/>
    </row>
    <row r="68" spans="1:21" s="17" customFormat="1" ht="11.25" x14ac:dyDescent="0.25">
      <c r="A68" s="22"/>
      <c r="B68" s="21"/>
      <c r="T68" s="18"/>
      <c r="U68" s="18"/>
    </row>
    <row r="69" spans="1:21" s="17" customFormat="1" ht="11.25" x14ac:dyDescent="0.25">
      <c r="A69" s="22"/>
      <c r="B69" s="21"/>
      <c r="T69" s="18"/>
      <c r="U69" s="18"/>
    </row>
    <row r="70" spans="1:21" s="17" customFormat="1" ht="11.25" x14ac:dyDescent="0.25">
      <c r="A70" s="22"/>
      <c r="B70" s="21"/>
      <c r="T70" s="18"/>
      <c r="U70" s="18"/>
    </row>
    <row r="71" spans="1:21" s="17" customFormat="1" ht="11.25" x14ac:dyDescent="0.25">
      <c r="A71" s="22"/>
      <c r="B71" s="21"/>
      <c r="T71" s="18"/>
      <c r="U71" s="18"/>
    </row>
    <row r="72" spans="1:21" s="17" customFormat="1" ht="11.25" x14ac:dyDescent="0.25">
      <c r="A72" s="22"/>
      <c r="B72" s="21"/>
      <c r="T72" s="18"/>
      <c r="U72" s="18"/>
    </row>
    <row r="73" spans="1:21" s="17" customFormat="1" ht="11.25" x14ac:dyDescent="0.25">
      <c r="A73" s="22"/>
      <c r="B73" s="21"/>
      <c r="T73" s="18"/>
      <c r="U73" s="18"/>
    </row>
    <row r="74" spans="1:21" s="17" customFormat="1" ht="11.25" x14ac:dyDescent="0.25">
      <c r="A74" s="22"/>
      <c r="B74" s="21"/>
      <c r="T74" s="18"/>
      <c r="U74" s="18"/>
    </row>
    <row r="75" spans="1:21" s="17" customFormat="1" ht="11.25" x14ac:dyDescent="0.25">
      <c r="A75" s="22"/>
      <c r="B75" s="21"/>
      <c r="T75" s="18"/>
      <c r="U75" s="18"/>
    </row>
    <row r="76" spans="1:21" s="17" customFormat="1" ht="11.25" x14ac:dyDescent="0.25">
      <c r="A76" s="22"/>
      <c r="B76" s="21"/>
      <c r="T76" s="18"/>
      <c r="U76" s="18"/>
    </row>
    <row r="77" spans="1:21" s="17" customFormat="1" ht="11.25" x14ac:dyDescent="0.25">
      <c r="A77" s="22"/>
      <c r="B77" s="21"/>
      <c r="T77" s="18"/>
      <c r="U77" s="18"/>
    </row>
    <row r="78" spans="1:21" s="17" customFormat="1" ht="11.25" x14ac:dyDescent="0.25">
      <c r="A78" s="22"/>
      <c r="B78" s="21"/>
      <c r="T78" s="18"/>
      <c r="U78" s="18"/>
    </row>
    <row r="79" spans="1:21" s="17" customFormat="1" ht="11.25" x14ac:dyDescent="0.25">
      <c r="A79" s="22"/>
      <c r="B79" s="21"/>
      <c r="T79" s="18"/>
      <c r="U79" s="18"/>
    </row>
    <row r="80" spans="1:21" s="17" customFormat="1" ht="11.25" x14ac:dyDescent="0.25">
      <c r="A80" s="22"/>
      <c r="B80" s="21"/>
      <c r="T80" s="18"/>
      <c r="U80" s="18"/>
    </row>
    <row r="81" spans="1:21" s="17" customFormat="1" ht="11.25" x14ac:dyDescent="0.25">
      <c r="A81" s="22"/>
      <c r="B81" s="21"/>
      <c r="T81" s="18"/>
      <c r="U81" s="18"/>
    </row>
    <row r="82" spans="1:21" s="17" customFormat="1" ht="11.25" x14ac:dyDescent="0.25">
      <c r="A82" s="22"/>
      <c r="B82" s="21"/>
      <c r="T82" s="18"/>
      <c r="U82" s="18"/>
    </row>
    <row r="83" spans="1:21" s="17" customFormat="1" ht="11.25" x14ac:dyDescent="0.25">
      <c r="A83" s="22"/>
      <c r="B83" s="21"/>
      <c r="T83" s="18"/>
      <c r="U83" s="18"/>
    </row>
    <row r="84" spans="1:21" s="17" customFormat="1" ht="11.25" x14ac:dyDescent="0.25">
      <c r="A84" s="22"/>
      <c r="B84" s="21"/>
      <c r="T84" s="18"/>
      <c r="U84" s="18"/>
    </row>
    <row r="85" spans="1:21" s="17" customFormat="1" ht="11.25" x14ac:dyDescent="0.25">
      <c r="A85" s="22"/>
      <c r="B85" s="21"/>
      <c r="T85" s="18"/>
      <c r="U85" s="18"/>
    </row>
    <row r="86" spans="1:21" s="17" customFormat="1" ht="11.25" x14ac:dyDescent="0.25">
      <c r="A86" s="22"/>
      <c r="B86" s="21"/>
      <c r="T86" s="18"/>
      <c r="U86" s="18"/>
    </row>
    <row r="87" spans="1:21" s="17" customFormat="1" ht="11.25" x14ac:dyDescent="0.25">
      <c r="A87" s="22"/>
      <c r="B87" s="21"/>
      <c r="T87" s="18"/>
      <c r="U87" s="18"/>
    </row>
    <row r="88" spans="1:21" s="17" customFormat="1" ht="11.25" x14ac:dyDescent="0.25">
      <c r="A88" s="22"/>
      <c r="B88" s="21"/>
      <c r="T88" s="18"/>
      <c r="U88" s="18"/>
    </row>
    <row r="89" spans="1:21" s="17" customFormat="1" ht="11.25" x14ac:dyDescent="0.25">
      <c r="A89" s="22"/>
      <c r="B89" s="21"/>
      <c r="T89" s="18"/>
      <c r="U89" s="18"/>
    </row>
    <row r="90" spans="1:21" s="17" customFormat="1" ht="11.25" x14ac:dyDescent="0.25">
      <c r="A90" s="22"/>
      <c r="B90" s="21"/>
      <c r="T90" s="18"/>
      <c r="U90" s="18"/>
    </row>
    <row r="91" spans="1:21" s="17" customFormat="1" ht="11.25" x14ac:dyDescent="0.25">
      <c r="A91" s="22"/>
      <c r="B91" s="21"/>
      <c r="T91" s="18"/>
      <c r="U91" s="18"/>
    </row>
    <row r="92" spans="1:21" s="17" customFormat="1" ht="11.25" x14ac:dyDescent="0.25">
      <c r="A92" s="22"/>
      <c r="B92" s="21"/>
      <c r="T92" s="18"/>
      <c r="U92" s="18"/>
    </row>
    <row r="93" spans="1:21" s="17" customFormat="1" ht="11.25" x14ac:dyDescent="0.25">
      <c r="A93" s="22"/>
      <c r="B93" s="21"/>
      <c r="T93" s="18"/>
      <c r="U93" s="18"/>
    </row>
    <row r="94" spans="1:21" s="17" customFormat="1" ht="11.25" x14ac:dyDescent="0.25">
      <c r="A94" s="22"/>
      <c r="B94" s="21"/>
      <c r="T94" s="18"/>
      <c r="U94" s="18"/>
    </row>
    <row r="95" spans="1:21" s="17" customFormat="1" ht="11.25" x14ac:dyDescent="0.25">
      <c r="A95" s="22"/>
      <c r="B95" s="21"/>
      <c r="T95" s="18"/>
      <c r="U95" s="18"/>
    </row>
    <row r="96" spans="1:21" s="17" customFormat="1" ht="11.25" x14ac:dyDescent="0.25">
      <c r="A96" s="22"/>
      <c r="B96" s="21"/>
      <c r="T96" s="18"/>
      <c r="U96" s="18"/>
    </row>
    <row r="97" spans="1:21" s="17" customFormat="1" ht="11.25" x14ac:dyDescent="0.25">
      <c r="A97" s="22"/>
      <c r="B97" s="21"/>
      <c r="T97" s="18"/>
      <c r="U97" s="18"/>
    </row>
    <row r="98" spans="1:21" s="17" customFormat="1" ht="11.25" x14ac:dyDescent="0.25">
      <c r="A98" s="22"/>
      <c r="B98" s="21"/>
      <c r="T98" s="18"/>
      <c r="U98" s="18"/>
    </row>
    <row r="99" spans="1:21" s="17" customFormat="1" ht="11.25" x14ac:dyDescent="0.25">
      <c r="A99" s="22"/>
      <c r="B99" s="21"/>
      <c r="T99" s="18"/>
      <c r="U99" s="18"/>
    </row>
    <row r="100" spans="1:21" s="17" customFormat="1" ht="11.25" x14ac:dyDescent="0.25">
      <c r="A100" s="22"/>
      <c r="B100" s="21"/>
      <c r="T100" s="18"/>
      <c r="U100" s="18"/>
    </row>
    <row r="101" spans="1:21" s="17" customFormat="1" ht="11.25" x14ac:dyDescent="0.25">
      <c r="A101" s="22"/>
      <c r="B101" s="21"/>
      <c r="T101" s="18"/>
      <c r="U101" s="18"/>
    </row>
    <row r="102" spans="1:21" s="17" customFormat="1" ht="11.25" x14ac:dyDescent="0.25">
      <c r="A102" s="22"/>
      <c r="B102" s="21"/>
      <c r="T102" s="18"/>
      <c r="U102" s="18"/>
    </row>
    <row r="103" spans="1:21" s="17" customFormat="1" ht="11.25" x14ac:dyDescent="0.25">
      <c r="A103" s="22"/>
      <c r="B103" s="21"/>
      <c r="T103" s="18"/>
      <c r="U103" s="18"/>
    </row>
    <row r="104" spans="1:21" s="17" customFormat="1" ht="11.25" x14ac:dyDescent="0.25">
      <c r="A104" s="22"/>
      <c r="B104" s="21"/>
      <c r="T104" s="18"/>
      <c r="U104" s="18"/>
    </row>
    <row r="105" spans="1:21" s="17" customFormat="1" ht="11.25" x14ac:dyDescent="0.25">
      <c r="A105" s="22"/>
      <c r="B105" s="21"/>
      <c r="T105" s="18"/>
      <c r="U105" s="18"/>
    </row>
    <row r="106" spans="1:21" s="17" customFormat="1" ht="11.25" x14ac:dyDescent="0.25">
      <c r="A106" s="22"/>
      <c r="B106" s="21"/>
      <c r="T106" s="18"/>
      <c r="U106" s="18"/>
    </row>
    <row r="107" spans="1:21" s="17" customFormat="1" ht="11.25" x14ac:dyDescent="0.25">
      <c r="A107" s="22"/>
      <c r="B107" s="21"/>
      <c r="T107" s="18"/>
      <c r="U107" s="18"/>
    </row>
    <row r="108" spans="1:21" s="17" customFormat="1" ht="11.25" x14ac:dyDescent="0.25">
      <c r="A108" s="22"/>
      <c r="B108" s="21"/>
      <c r="T108" s="18"/>
      <c r="U108" s="18"/>
    </row>
    <row r="109" spans="1:21" s="17" customFormat="1" ht="11.25" x14ac:dyDescent="0.25">
      <c r="A109" s="22"/>
      <c r="B109" s="21"/>
      <c r="T109" s="18"/>
      <c r="U109" s="18"/>
    </row>
    <row r="110" spans="1:21" s="18" customFormat="1" ht="11.25" x14ac:dyDescent="0.25">
      <c r="A110" s="22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21" s="18" customFormat="1" ht="11.25" x14ac:dyDescent="0.25">
      <c r="A111" s="22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21" s="18" customFormat="1" ht="11.25" x14ac:dyDescent="0.25">
      <c r="A112" s="22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 s="18" customFormat="1" ht="11.25" x14ac:dyDescent="0.25">
      <c r="A113" s="22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 s="18" customFormat="1" ht="11.25" x14ac:dyDescent="0.25">
      <c r="A114" s="22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 s="18" customFormat="1" ht="11.25" x14ac:dyDescent="0.25">
      <c r="A115" s="22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 s="18" customFormat="1" ht="11.25" x14ac:dyDescent="0.25">
      <c r="A116" s="22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 s="18" customFormat="1" ht="11.25" x14ac:dyDescent="0.25">
      <c r="A117" s="22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s="18" customFormat="1" ht="11.25" x14ac:dyDescent="0.25">
      <c r="A118" s="22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 s="18" customFormat="1" ht="11.25" x14ac:dyDescent="0.25">
      <c r="A119" s="22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 s="18" customFormat="1" ht="11.25" x14ac:dyDescent="0.25">
      <c r="A120" s="22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 s="18" customFormat="1" ht="11.25" x14ac:dyDescent="0.25">
      <c r="A121" s="22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 s="18" customFormat="1" ht="11.25" x14ac:dyDescent="0.25">
      <c r="A122" s="22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 s="18" customFormat="1" ht="11.25" x14ac:dyDescent="0.25">
      <c r="A123" s="22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 s="18" customFormat="1" ht="11.25" x14ac:dyDescent="0.25">
      <c r="A124" s="22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</sheetData>
  <mergeCells count="1">
    <mergeCell ref="A8:A15"/>
  </mergeCells>
  <dataValidations disablePrompts="1" count="2">
    <dataValidation type="list" allowBlank="1" showInputMessage="1" showErrorMessage="1" sqref="C65273:D65273 M130809 M196345 M261881 M327417 M392953 M458489 M524025 M589561 M655097 M720633 M786169 M851705 M917241 M982777 M65273 C130809:D130809 C196345:D196345 C261881:D261881 C327417:D327417 C392953:D392953 C458489:D458489 C524025:D524025 C589561:D589561 C655097:D655097 C720633:D720633 C786169:D786169 C851705:D851705 C917241:D917241 C982777:D982777" xr:uid="{00000000-0002-0000-0000-000000000000}">
      <formula1>$A$9:$A$15</formula1>
    </dataValidation>
    <dataValidation allowBlank="1" showInputMessage="1" showErrorMessage="1" sqref="E17:F25" xr:uid="{00000000-0002-0000-0000-000001000000}"/>
  </dataValidations>
  <pageMargins left="0.51181102362204722" right="0.23622047244094491" top="1.0236220472440944" bottom="0.59055118110236227" header="0.43307086614173229" footer="0.31496062992125984"/>
  <pageSetup paperSize="9" orientation="portrait" cellComments="asDisplayed" r:id="rId1"/>
  <headerFooter differentFirst="1">
    <oddHeader>&amp;L&amp;"Arial,Gras"&amp;8&amp;G
       Page &amp;P de &amp;N</oddHeader>
    <firstHeader>&amp;L&amp;G&amp;R&amp;G</firstHeader>
    <firstFooter>&amp;L&amp;"Arial,Normal"&amp;6&amp;K00-036—
Direction du développement territorial, des insfrastructures, de la mobiilité et de l'environnement DIME
Direktion für Raumentwicklung, Infrastruktur, Mobilitàt und Umwelt RIMU</first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Devis Lot x</vt:lpstr>
      <vt:lpstr>'Devis Lot x'!Impression_des_titres</vt:lpstr>
      <vt:lpstr>'Devis Lot x'!Zone_d_impression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Denervaudt</dc:creator>
  <cp:lastModifiedBy>Becker Raphaël</cp:lastModifiedBy>
  <cp:lastPrinted>2022-03-28T15:20:17Z</cp:lastPrinted>
  <dcterms:created xsi:type="dcterms:W3CDTF">2010-10-19T07:39:27Z</dcterms:created>
  <dcterms:modified xsi:type="dcterms:W3CDTF">2024-07-15T08:55:19Z</dcterms:modified>
</cp:coreProperties>
</file>