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Alex-site internet\28.09.2022\"/>
    </mc:Choice>
  </mc:AlternateContent>
  <xr:revisionPtr revIDLastSave="0" documentId="8_{3063652D-A399-4370-A875-05E4DCF7E78D}" xr6:coauthVersionLast="47" xr6:coauthVersionMax="47" xr10:uidLastSave="{00000000-0000-0000-0000-000000000000}"/>
  <workbookProtection workbookAlgorithmName="SHA-512" workbookHashValue="gHw7g6zbMgMmRLK17K+VFa2Ktkph5JVmI2AH7jVNNpVEgKmMBOVDqkEe2YNgp7y4iEf5ePKxgzT0r18m8lupjQ==" workbookSaltValue="exC55jnMu9pZAgr192jegg==" workbookSpinCount="100000" lockStructure="1"/>
  <bookViews>
    <workbookView xWindow="-120" yWindow="-120" windowWidth="29040" windowHeight="15840" tabRatio="869" xr2:uid="{00000000-000D-0000-FFFF-FFFF00000000}"/>
  </bookViews>
  <sheets>
    <sheet name="1. Répartition des groupes" sheetId="9" r:id="rId1"/>
    <sheet name="1.a Effectifs groupes (1-4)" sheetId="10" r:id="rId2"/>
    <sheet name="1.b Effectifs groupes (5-8)" sheetId="12" r:id="rId3"/>
    <sheet name="1.c Effectif Direction" sheetId="7" r:id="rId4"/>
    <sheet name="2.a Synthèse" sheetId="11" r:id="rId5"/>
    <sheet name="2.b Remarques" sheetId="14" r:id="rId6"/>
    <sheet name="3.a Calculateur" sheetId="4" r:id="rId7"/>
    <sheet name="Listesdéroulante" sheetId="6" state="hidden" r:id="rId8"/>
    <sheet name="3.b Pondération" sheetId="13" r:id="rId9"/>
  </sheets>
  <definedNames>
    <definedName name="_xlnm._FilterDatabase" localSheetId="3" hidden="1">'1.c Effectif Direction'!$A$3</definedName>
    <definedName name="Direction">Listesdéroulante!$C$1:$C$12</definedName>
    <definedName name="Directrice_générale">Listesdéroulante!$C$1:$C$4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">Listesdéroulante!$A$1:$A$10</definedName>
    <definedName name="Personnel_dir">Listesdéroulante!$C$1:$C$12</definedName>
    <definedName name="Personnel_éducatif">Listesdéroulante!$A$1:$A$11</definedName>
    <definedName name="TEL_IPE">Listesdéroulante!$G$1:$G$5</definedName>
    <definedName name="_xlnm.Print_Area" localSheetId="5">'2.b Remarques'!$A$1:$L$57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2" l="1"/>
  <c r="F2" i="12"/>
  <c r="G2" i="12"/>
  <c r="D19" i="12"/>
  <c r="F19" i="12"/>
  <c r="G19" i="12"/>
  <c r="D2" i="10"/>
  <c r="F2" i="10"/>
  <c r="G2" i="10"/>
  <c r="D19" i="10"/>
  <c r="F19" i="10"/>
  <c r="G19" i="10"/>
  <c r="D9" i="13" l="1"/>
  <c r="D7" i="13"/>
  <c r="D8" i="13" l="1"/>
  <c r="D11" i="13" s="1"/>
  <c r="D12" i="13" s="1"/>
  <c r="E3" i="11" l="1"/>
  <c r="G16" i="9" l="1"/>
  <c r="G17" i="9"/>
  <c r="G18" i="9"/>
  <c r="G19" i="9"/>
  <c r="G20" i="9"/>
  <c r="G21" i="9"/>
  <c r="G22" i="9"/>
  <c r="G15" i="9"/>
  <c r="M14" i="9" l="1"/>
  <c r="N8" i="9"/>
  <c r="B3" i="11" l="1"/>
  <c r="G60" i="12"/>
  <c r="F60" i="12"/>
  <c r="G43" i="12"/>
  <c r="F43" i="12"/>
  <c r="G60" i="10"/>
  <c r="F60" i="10"/>
  <c r="G43" i="10"/>
  <c r="F43" i="10"/>
  <c r="C11" i="4"/>
  <c r="G3" i="7"/>
  <c r="E3" i="7"/>
  <c r="C13" i="4"/>
  <c r="B13" i="4"/>
  <c r="E23" i="9" l="1"/>
  <c r="F23" i="9"/>
  <c r="D23" i="9"/>
  <c r="E24" i="9"/>
  <c r="D24" i="9"/>
  <c r="F24" i="9"/>
  <c r="C19" i="4" l="1"/>
  <c r="D24" i="13"/>
  <c r="D26" i="13" s="1"/>
  <c r="C20" i="4"/>
  <c r="D28" i="13"/>
  <c r="D30" i="13" s="1"/>
  <c r="C18" i="4"/>
  <c r="D20" i="13"/>
  <c r="D22" i="13" s="1"/>
  <c r="G23" i="9"/>
  <c r="D34" i="13" l="1"/>
  <c r="D16" i="13"/>
  <c r="D35" i="13" s="1"/>
  <c r="G12" i="11"/>
  <c r="D60" i="12"/>
  <c r="D43" i="12"/>
  <c r="J72" i="12"/>
  <c r="G14" i="11" s="1"/>
  <c r="I72" i="12"/>
  <c r="F14" i="11" s="1"/>
  <c r="J55" i="12"/>
  <c r="G13" i="11" s="1"/>
  <c r="I55" i="12"/>
  <c r="F13" i="11" s="1"/>
  <c r="J31" i="12"/>
  <c r="I31" i="12"/>
  <c r="F12" i="11" s="1"/>
  <c r="J14" i="12"/>
  <c r="G11" i="11" s="1"/>
  <c r="I14" i="12"/>
  <c r="F11" i="11" s="1"/>
  <c r="D60" i="10"/>
  <c r="D43" i="10"/>
  <c r="D37" i="13" l="1"/>
  <c r="B14" i="11"/>
  <c r="B13" i="11"/>
  <c r="B12" i="11"/>
  <c r="B11" i="11"/>
  <c r="B10" i="11"/>
  <c r="B9" i="11"/>
  <c r="B8" i="11"/>
  <c r="B7" i="11"/>
  <c r="J72" i="10"/>
  <c r="G10" i="11" s="1"/>
  <c r="I72" i="10"/>
  <c r="F10" i="11" s="1"/>
  <c r="J55" i="10"/>
  <c r="G9" i="11" s="1"/>
  <c r="I55" i="10"/>
  <c r="J31" i="10"/>
  <c r="G8" i="11" s="1"/>
  <c r="I31" i="10"/>
  <c r="F8" i="11" s="1"/>
  <c r="F9" i="11" l="1"/>
  <c r="J14" i="10" l="1"/>
  <c r="G7" i="11" s="1"/>
  <c r="I14" i="10"/>
  <c r="F7" i="11" s="1"/>
  <c r="G15" i="11" l="1"/>
  <c r="F15" i="11"/>
  <c r="G12" i="7" l="1"/>
  <c r="H16" i="11" s="1"/>
  <c r="D18" i="4" l="1"/>
  <c r="H18" i="4" s="1"/>
  <c r="D19" i="4"/>
  <c r="H19" i="4" s="1"/>
  <c r="D20" i="4"/>
  <c r="H20" i="4" s="1"/>
  <c r="C21" i="4"/>
  <c r="J18" i="4" s="1"/>
  <c r="J21" i="4" l="1"/>
  <c r="E19" i="4"/>
  <c r="I19" i="4"/>
  <c r="E18" i="4"/>
  <c r="I18" i="4"/>
  <c r="H21" i="4"/>
  <c r="E20" i="4"/>
  <c r="D21" i="4"/>
  <c r="I20" i="4"/>
  <c r="K23" i="9" l="1"/>
  <c r="E16" i="11" s="1"/>
  <c r="G13" i="7"/>
  <c r="G14" i="7" s="1"/>
  <c r="I15" i="9"/>
  <c r="K21" i="4"/>
  <c r="I18" i="9"/>
  <c r="I22" i="9"/>
  <c r="I19" i="9"/>
  <c r="I15" i="12" s="1"/>
  <c r="I16" i="9"/>
  <c r="I20" i="9"/>
  <c r="I17" i="9"/>
  <c r="I21" i="9"/>
  <c r="F18" i="4"/>
  <c r="F20" i="4"/>
  <c r="F19" i="4"/>
  <c r="I21" i="4"/>
  <c r="E21" i="4"/>
  <c r="J15" i="9" l="1"/>
  <c r="C10" i="11"/>
  <c r="I10" i="11" s="1"/>
  <c r="I73" i="10"/>
  <c r="I75" i="10" s="1"/>
  <c r="C8" i="11"/>
  <c r="I8" i="11" s="1"/>
  <c r="I32" i="10"/>
  <c r="I34" i="10" s="1"/>
  <c r="C9" i="11"/>
  <c r="I9" i="11" s="1"/>
  <c r="I56" i="10"/>
  <c r="I58" i="10" s="1"/>
  <c r="I23" i="9"/>
  <c r="L16" i="11"/>
  <c r="K16" i="11" s="1"/>
  <c r="C13" i="11"/>
  <c r="I13" i="11" s="1"/>
  <c r="I56" i="12"/>
  <c r="I58" i="12" s="1"/>
  <c r="C11" i="11"/>
  <c r="I11" i="11" s="1"/>
  <c r="I17" i="12"/>
  <c r="C12" i="11"/>
  <c r="I12" i="11" s="1"/>
  <c r="I32" i="12"/>
  <c r="I34" i="12" s="1"/>
  <c r="C14" i="11"/>
  <c r="I14" i="11" s="1"/>
  <c r="I73" i="12"/>
  <c r="I75" i="12" s="1"/>
  <c r="C7" i="11"/>
  <c r="I15" i="10"/>
  <c r="I17" i="10" s="1"/>
  <c r="J18" i="9"/>
  <c r="J22" i="9"/>
  <c r="J19" i="9"/>
  <c r="J16" i="9"/>
  <c r="J20" i="9"/>
  <c r="J17" i="9"/>
  <c r="J21" i="9"/>
  <c r="F21" i="4"/>
  <c r="C15" i="11" l="1"/>
  <c r="D8" i="11"/>
  <c r="J8" i="11" s="1"/>
  <c r="K8" i="11" s="1"/>
  <c r="J33" i="10"/>
  <c r="J34" i="10" s="1"/>
  <c r="D10" i="11"/>
  <c r="J10" i="11" s="1"/>
  <c r="K10" i="11" s="1"/>
  <c r="J74" i="10"/>
  <c r="J75" i="10" s="1"/>
  <c r="D9" i="11"/>
  <c r="J9" i="11" s="1"/>
  <c r="K9" i="11" s="1"/>
  <c r="J57" i="10"/>
  <c r="J58" i="10" s="1"/>
  <c r="J23" i="9"/>
  <c r="I7" i="11"/>
  <c r="D11" i="11"/>
  <c r="J11" i="11" s="1"/>
  <c r="K11" i="11" s="1"/>
  <c r="J16" i="12"/>
  <c r="J17" i="12" s="1"/>
  <c r="D12" i="11"/>
  <c r="J12" i="11" s="1"/>
  <c r="K12" i="11" s="1"/>
  <c r="J33" i="12"/>
  <c r="J34" i="12" s="1"/>
  <c r="D14" i="11"/>
  <c r="J14" i="11" s="1"/>
  <c r="J74" i="12"/>
  <c r="J75" i="12" s="1"/>
  <c r="D13" i="11"/>
  <c r="J13" i="11" s="1"/>
  <c r="K13" i="11" s="1"/>
  <c r="J57" i="12"/>
  <c r="J58" i="12" s="1"/>
  <c r="J16" i="10"/>
  <c r="J17" i="10" s="1"/>
  <c r="D7" i="11"/>
  <c r="I15" i="11" l="1"/>
  <c r="K14" i="11" s="1"/>
  <c r="D15" i="11"/>
  <c r="J15" i="11" s="1"/>
  <c r="J7" i="11"/>
  <c r="K7" i="11" s="1"/>
  <c r="K15" i="11" l="1"/>
  <c r="E17" i="11"/>
</calcChain>
</file>

<file path=xl/sharedStrings.xml><?xml version="1.0" encoding="utf-8"?>
<sst xmlns="http://schemas.openxmlformats.org/spreadsheetml/2006/main" count="333" uniqueCount="183">
  <si>
    <t>Nom</t>
  </si>
  <si>
    <t>Prénom</t>
  </si>
  <si>
    <t>Formation</t>
  </si>
  <si>
    <t>Fonction</t>
  </si>
  <si>
    <t>Date certificat
médical</t>
  </si>
  <si>
    <t>Date form.
1er secours</t>
  </si>
  <si>
    <t>ASE</t>
  </si>
  <si>
    <t>Taux d'activité
personnel formé</t>
  </si>
  <si>
    <t>Auxiliaire</t>
  </si>
  <si>
    <t>Date début 
contrat</t>
  </si>
  <si>
    <t>Catégories</t>
  </si>
  <si>
    <t>Encadrement</t>
  </si>
  <si>
    <t>Tx de pondération</t>
  </si>
  <si>
    <t>Hres pondérées / jour</t>
  </si>
  <si>
    <t>Direction :
Hre / place</t>
  </si>
  <si>
    <t>0 - 2 ans</t>
  </si>
  <si>
    <t>2 - 4 ans</t>
  </si>
  <si>
    <t>4 - 6 ans</t>
  </si>
  <si>
    <t>Hres contractuelles / semaine</t>
  </si>
  <si>
    <t>CALCUL de la dotation</t>
  </si>
  <si>
    <t>Nbre d'enfants</t>
  </si>
  <si>
    <t>Dotation encadrement</t>
  </si>
  <si>
    <t>formé 1/2</t>
  </si>
  <si>
    <t>auxiliaire 1/2</t>
  </si>
  <si>
    <t>ou</t>
  </si>
  <si>
    <t>formé 2/3</t>
  </si>
  <si>
    <t>auxiliaire 1/3</t>
  </si>
  <si>
    <t>Dotation Direction</t>
  </si>
  <si>
    <t>TOTAL</t>
  </si>
  <si>
    <t>Différentiel</t>
  </si>
  <si>
    <t>Nurse</t>
  </si>
  <si>
    <t>Apprentie 1e</t>
  </si>
  <si>
    <t>Apprentie 2e</t>
  </si>
  <si>
    <t>Apprentie 3e</t>
  </si>
  <si>
    <t>Directrice pédagogique</t>
  </si>
  <si>
    <t>Directrice générale</t>
  </si>
  <si>
    <t>Directrice administrative</t>
  </si>
  <si>
    <t>Secrétaire</t>
  </si>
  <si>
    <t>Comptable</t>
  </si>
  <si>
    <t>Administrateur</t>
  </si>
  <si>
    <t>Responsable régionale</t>
  </si>
  <si>
    <t>Support administratif</t>
  </si>
  <si>
    <t>Membre du comité</t>
  </si>
  <si>
    <t>Président du comité</t>
  </si>
  <si>
    <t>Conseiller communal</t>
  </si>
  <si>
    <t>oui</t>
  </si>
  <si>
    <t>non</t>
  </si>
  <si>
    <t>Date de 
naissance</t>
  </si>
  <si>
    <t>M. Bertrand Cuany</t>
  </si>
  <si>
    <t>M. Eric Odin</t>
  </si>
  <si>
    <t>Mme Caroline Zbinden</t>
  </si>
  <si>
    <t>Mme Marijana Tomic</t>
  </si>
  <si>
    <t>Mme Christine Künzli</t>
  </si>
  <si>
    <t>Stagiaire +18 ans</t>
  </si>
  <si>
    <t>Stagiaire -18 ans</t>
  </si>
  <si>
    <t>Pré-apprentie</t>
  </si>
  <si>
    <t xml:space="preserve">Nom </t>
  </si>
  <si>
    <t>0 à 2 ans</t>
  </si>
  <si>
    <t>2 à 4 ans</t>
  </si>
  <si>
    <t>4 à 6 ans</t>
  </si>
  <si>
    <t>Totaux</t>
  </si>
  <si>
    <t>Groupe 1</t>
  </si>
  <si>
    <t>Groupe 2</t>
  </si>
  <si>
    <t>Date début
 contrat</t>
  </si>
  <si>
    <t xml:space="preserve">Différentiel </t>
  </si>
  <si>
    <t>Groupe 3</t>
  </si>
  <si>
    <t>* 100 % = un poste équivalent plein-temps selon horaire hebdomadaire de l'institution</t>
  </si>
  <si>
    <t>Numéro 
du groupe</t>
  </si>
  <si>
    <t>Groupe 4</t>
  </si>
  <si>
    <t>Direction</t>
  </si>
  <si>
    <t>Groupe 5</t>
  </si>
  <si>
    <t>Groupe 6</t>
  </si>
  <si>
    <t>Groupe 7</t>
  </si>
  <si>
    <t>Groupe 8</t>
  </si>
  <si>
    <t>Personnel 
auxiliaire</t>
  </si>
  <si>
    <t>Effectif institutionnel</t>
  </si>
  <si>
    <t>Personnel 
formé</t>
  </si>
  <si>
    <t>Personnel
auxiliaire</t>
  </si>
  <si>
    <t>Bilan (bonus / malus)</t>
  </si>
  <si>
    <r>
      <t xml:space="preserve">Nom du groupe
</t>
    </r>
    <r>
      <rPr>
        <b/>
        <i/>
        <sz val="7"/>
        <color theme="1"/>
        <rFont val="Times New Roman"/>
        <family val="1"/>
      </rPr>
      <t>(insérer le nom de chaque groupe ci-dessous)</t>
    </r>
  </si>
  <si>
    <t>Educatrice Enf.</t>
  </si>
  <si>
    <t xml:space="preserve">Structure : </t>
  </si>
  <si>
    <t>bertrand.cuany@fr.ch - 026/305.15.30</t>
  </si>
  <si>
    <t>eric.odin@fr.ch - 026/305.15.30</t>
  </si>
  <si>
    <t>caroline.zbinden@fr.ch - 026/305.15.30</t>
  </si>
  <si>
    <t>marijana.tomic-martini@fr.ch / 026/305.15.30</t>
  </si>
  <si>
    <t>christine.künzli@fr.ch - 026/305.15.30</t>
  </si>
  <si>
    <t>Horaire travail équivalent
plein-temps  par semaine (EPT) :</t>
  </si>
  <si>
    <t>Etat au :</t>
  </si>
  <si>
    <t>Crèche :</t>
  </si>
  <si>
    <t>1. Répartition des groupes</t>
  </si>
  <si>
    <t>Données de base (les cellules en jaune ci-dessous doivent être complétées)</t>
  </si>
  <si>
    <t>1.a Effectifs des groupes (1-4)</t>
  </si>
  <si>
    <t>1.b Effectifs des groupes (5-8)</t>
  </si>
  <si>
    <t>1.c Effectif de la direction de l'établissement</t>
  </si>
  <si>
    <t>1.a Effectif des groupes (1-4)</t>
  </si>
  <si>
    <t xml:space="preserve">Fribourg, le </t>
  </si>
  <si>
    <t>Intervenant(e) en protection de l'enfant</t>
  </si>
  <si>
    <t xml:space="preserve">Crèche : </t>
  </si>
  <si>
    <t>Période :</t>
  </si>
  <si>
    <t>Etat de l'effectif en personnel au :</t>
  </si>
  <si>
    <t>Observations SEJ
(laissez vide svp)</t>
  </si>
  <si>
    <t>Dates</t>
  </si>
  <si>
    <t>certificat
médical</t>
  </si>
  <si>
    <t>Taux</t>
  </si>
  <si>
    <t>personnel
auxiliaire</t>
  </si>
  <si>
    <t>personnel formé</t>
  </si>
  <si>
    <t>formation
1er secours</t>
  </si>
  <si>
    <t>Date 
naissance</t>
  </si>
  <si>
    <t>Total en personnel
requis pour l'institution</t>
  </si>
  <si>
    <t>Personnel requis selon les
Directives sur les structures
d'accueil préscolaire du 01.05.2017</t>
  </si>
  <si>
    <t>Personnel
formé 
(50 % min.)</t>
  </si>
  <si>
    <t>Personnel 
de direction</t>
  </si>
  <si>
    <t xml:space="preserve">I. </t>
  </si>
  <si>
    <t>PERSONNEL EDUCATIF</t>
  </si>
  <si>
    <t>A.</t>
  </si>
  <si>
    <t xml:space="preserve">B. </t>
  </si>
  <si>
    <t>C.</t>
  </si>
  <si>
    <t>D.</t>
  </si>
  <si>
    <t>E.</t>
  </si>
  <si>
    <t>II.</t>
  </si>
  <si>
    <t>PERSONNEL DE DIRECTION</t>
  </si>
  <si>
    <t>F.</t>
  </si>
  <si>
    <t>3.a Tableau de calcul de la dotation d'une structure d'accueil préscolaire</t>
  </si>
  <si>
    <t>3.b Explicatif de la pondération</t>
  </si>
  <si>
    <r>
      <t xml:space="preserve">Horaire journalier d'ouverture </t>
    </r>
    <r>
      <rPr>
        <b/>
        <sz val="12"/>
        <color theme="1"/>
        <rFont val="Times New Roman"/>
        <family val="1"/>
      </rPr>
      <t>(HJ)</t>
    </r>
  </si>
  <si>
    <r>
      <t xml:space="preserve">Nombre heure contractuelle par jour
</t>
    </r>
    <r>
      <rPr>
        <i/>
        <sz val="11"/>
        <color theme="1"/>
        <rFont val="Times New Roman"/>
        <family val="1"/>
      </rPr>
      <t>= (EPT / 5 jours semaine)</t>
    </r>
  </si>
  <si>
    <t>III.</t>
  </si>
  <si>
    <r>
      <t xml:space="preserve">Nombre d'enfant présents (0-2 ans) </t>
    </r>
    <r>
      <rPr>
        <b/>
        <sz val="12"/>
        <color theme="1"/>
        <rFont val="Times New Roman"/>
        <family val="1"/>
      </rPr>
      <t>(NE2)</t>
    </r>
  </si>
  <si>
    <r>
      <t xml:space="preserve">Ratio d'encadrement 0 à 2 ans selon Directive </t>
    </r>
    <r>
      <rPr>
        <b/>
        <sz val="12"/>
        <color theme="1"/>
        <rFont val="Times New Roman"/>
        <family val="1"/>
      </rPr>
      <t>(RE2)</t>
    </r>
    <r>
      <rPr>
        <sz val="11"/>
        <color theme="1"/>
        <rFont val="Times New Roman"/>
        <family val="1"/>
      </rPr>
      <t xml:space="preserve">
(nombre d'enfant par adulte)</t>
    </r>
  </si>
  <si>
    <r>
      <t xml:space="preserve">Nombre d'enfant présents (2-4 ans) </t>
    </r>
    <r>
      <rPr>
        <b/>
        <sz val="12"/>
        <color theme="1"/>
        <rFont val="Times New Roman"/>
        <family val="1"/>
      </rPr>
      <t>(NE4)</t>
    </r>
  </si>
  <si>
    <r>
      <t xml:space="preserve">Ratio d'encadrement 2 à 4 ans selon Directive </t>
    </r>
    <r>
      <rPr>
        <b/>
        <sz val="12"/>
        <color theme="1"/>
        <rFont val="Times New Roman"/>
        <family val="1"/>
      </rPr>
      <t>(RE4)</t>
    </r>
    <r>
      <rPr>
        <sz val="11"/>
        <color theme="1"/>
        <rFont val="Times New Roman"/>
        <family val="1"/>
      </rPr>
      <t xml:space="preserve">
(nombre d'enfant par adulte)</t>
    </r>
  </si>
  <si>
    <r>
      <t xml:space="preserve">Ratio d'encadrement 4 à 6 ans selon Directive </t>
    </r>
    <r>
      <rPr>
        <b/>
        <sz val="12"/>
        <color theme="1"/>
        <rFont val="Times New Roman"/>
        <family val="1"/>
      </rPr>
      <t>(RE6)</t>
    </r>
    <r>
      <rPr>
        <sz val="11"/>
        <color theme="1"/>
        <rFont val="Times New Roman"/>
        <family val="1"/>
      </rPr>
      <t xml:space="preserve">
(nombre d'enfant par adulte)</t>
    </r>
  </si>
  <si>
    <r>
      <t xml:space="preserve">Nombre d'enfants présents (4-6 ans) </t>
    </r>
    <r>
      <rPr>
        <b/>
        <sz val="11"/>
        <color theme="1"/>
        <rFont val="Times New Roman"/>
        <family val="1"/>
      </rPr>
      <t>(NE6)</t>
    </r>
  </si>
  <si>
    <t>INCIDENCE SUR LE CALCUL DES TAUX 
D'ENCADREMENT</t>
  </si>
  <si>
    <t>IV.</t>
  </si>
  <si>
    <t>TAUX D'ENCADREMENT REQUIS</t>
  </si>
  <si>
    <r>
      <t xml:space="preserve">Equivalent plein-temps </t>
    </r>
    <r>
      <rPr>
        <b/>
        <sz val="12"/>
        <color theme="1"/>
        <rFont val="Times New Roman"/>
        <family val="1"/>
      </rPr>
      <t>(EPT)</t>
    </r>
    <r>
      <rPr>
        <sz val="11"/>
        <color theme="1"/>
        <rFont val="Times New Roman"/>
        <family val="1"/>
      </rPr>
      <t xml:space="preserve">
Soit : nombre d'heures hebdomadaire par poste de travail à plein-temps</t>
    </r>
  </si>
  <si>
    <r>
      <t xml:space="preserve">Ratio net de couverture en personnel </t>
    </r>
    <r>
      <rPr>
        <b/>
        <sz val="12"/>
        <color theme="1"/>
        <rFont val="Times New Roman"/>
        <family val="1"/>
      </rPr>
      <t>(RNCP)</t>
    </r>
    <r>
      <rPr>
        <sz val="11"/>
        <color theme="1"/>
        <rFont val="Times New Roman"/>
        <family val="1"/>
      </rPr>
      <t xml:space="preserve"> (pondération de 2 heures
journalière à effectif réduit de 50 %)
</t>
    </r>
    <r>
      <rPr>
        <i/>
        <sz val="11"/>
        <color theme="1"/>
        <rFont val="Times New Roman"/>
        <family val="1"/>
      </rPr>
      <t>= ((RBCP / HJ) * (HJ - 2 heures)) + (RBCP/HJ)</t>
    </r>
  </si>
  <si>
    <t xml:space="preserve"> </t>
  </si>
  <si>
    <r>
      <t xml:space="preserve">Ratio brut de couverture en personnel </t>
    </r>
    <r>
      <rPr>
        <b/>
        <sz val="12"/>
        <rFont val="Times New Roman"/>
        <family val="1"/>
      </rPr>
      <t>(RBCP)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pour une journée d'accueil en crèche </t>
    </r>
    <r>
      <rPr>
        <i/>
        <sz val="11"/>
        <color theme="1"/>
        <rFont val="Times New Roman"/>
        <family val="1"/>
      </rPr>
      <t>= (HJ / EPT)</t>
    </r>
  </si>
  <si>
    <r>
      <t xml:space="preserve">Taux d'encadrement personnel éducatif requis </t>
    </r>
    <r>
      <rPr>
        <b/>
        <sz val="12"/>
        <color theme="1"/>
        <rFont val="Times New Roman"/>
        <family val="1"/>
      </rPr>
      <t>(TER2)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= ((NE2 / RE2) * RNCP))* 100</t>
    </r>
  </si>
  <si>
    <r>
      <t xml:space="preserve">Taux d'encadrement personnel éducatif requis </t>
    </r>
    <r>
      <rPr>
        <b/>
        <sz val="12"/>
        <color theme="1"/>
        <rFont val="Times New Roman"/>
        <family val="1"/>
      </rPr>
      <t>(TER4)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= ((NE4 / RE4) * RNCP)) * 100</t>
    </r>
  </si>
  <si>
    <r>
      <t xml:space="preserve">Taux d'encadrement personnel éducatif requis </t>
    </r>
    <r>
      <rPr>
        <b/>
        <sz val="12"/>
        <color theme="1"/>
        <rFont val="Times New Roman"/>
        <family val="1"/>
      </rPr>
      <t>(TER6)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= ((NE6 / RE6) * RNCP)) * 100</t>
    </r>
  </si>
  <si>
    <t>2.a Synthèse</t>
  </si>
  <si>
    <t>Calculateur de l'effectif du personnel en crèche</t>
  </si>
  <si>
    <t>Horaire journalier d'ouverture :</t>
  </si>
  <si>
    <r>
      <t xml:space="preserve">Nombre de places autorisées
</t>
    </r>
    <r>
      <rPr>
        <b/>
        <i/>
        <sz val="8"/>
        <color theme="1"/>
        <rFont val="Times New Roman"/>
        <family val="1"/>
      </rPr>
      <t>selon autorisation</t>
    </r>
  </si>
  <si>
    <t>Total des places
par groupe</t>
  </si>
  <si>
    <t>Effectif minimal requis en personnel formé</t>
  </si>
  <si>
    <t>Effectif en personnel auxiliaire</t>
  </si>
  <si>
    <t>Taux minimal de direction requis</t>
  </si>
  <si>
    <t>Sous-total du
personnel éducatif</t>
  </si>
  <si>
    <t xml:space="preserve">A compléter, svp : </t>
  </si>
  <si>
    <t>Nom et prénom de la personne qui a complété le formulaire :</t>
  </si>
  <si>
    <t xml:space="preserve">Numéro de téléphone et adresse e-mail : </t>
  </si>
  <si>
    <t>Directives</t>
  </si>
  <si>
    <t>Hres d'ouverture / jour</t>
  </si>
  <si>
    <t>Méthode de calcul : 
= (100 / EPT) * nombre de places autorisées</t>
  </si>
  <si>
    <r>
      <t xml:space="preserve">Total minimal en personnel d'encadrement requis pour l'institution
</t>
    </r>
    <r>
      <rPr>
        <i/>
        <sz val="11"/>
        <color theme="1"/>
        <rFont val="Times New Roman"/>
        <family val="1"/>
      </rPr>
      <t>= somme (TER2 + TER4 + TER6)</t>
    </r>
  </si>
  <si>
    <t>Total minimal en personnel de direction requis pour l'institution</t>
  </si>
  <si>
    <t>Personnel total minimal requis pour l'institution</t>
  </si>
  <si>
    <t xml:space="preserve">2.b Remarques éventuelles </t>
  </si>
  <si>
    <t xml:space="preserve">1. De la part de l'institution : </t>
  </si>
  <si>
    <t xml:space="preserve">2. De la part du Service de l'enfance et de la jeunesse : </t>
  </si>
  <si>
    <t>Adjointe pédagogique</t>
  </si>
  <si>
    <t>Personnel de
Direction</t>
  </si>
  <si>
    <t>Personnel Formé 
(min. 50 %) **</t>
  </si>
  <si>
    <t>Personnel
auxiliaire 
(max 50 %)</t>
  </si>
  <si>
    <t>Conformité</t>
  </si>
  <si>
    <t xml:space="preserve">** sur l'ensemble des postes requis, les 2/3 doivent en principe pourvus par du personnel diplômé ou certifié. Il ne peut pas y avoir moins de 50 % de personnel diplômé ou certifié.  </t>
  </si>
  <si>
    <r>
      <t xml:space="preserve">Effectif en personnel requis *
</t>
    </r>
    <r>
      <rPr>
        <b/>
        <i/>
        <sz val="8"/>
        <color theme="1"/>
        <rFont val="Times New Roman"/>
        <family val="1"/>
      </rPr>
      <t>(selon les Directives sur les structures 
d'accueil préscolaire p. 14-15)</t>
    </r>
  </si>
  <si>
    <t>Personnel
formé
(50 % min)</t>
  </si>
  <si>
    <r>
      <t xml:space="preserve">Service de l’enfance et de la jeunesse </t>
    </r>
    <r>
      <rPr>
        <sz val="7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</si>
  <si>
    <r>
      <t xml:space="preserve">Service de l’enfance et de la jeunesse </t>
    </r>
    <r>
      <rPr>
        <sz val="7"/>
        <color theme="1"/>
        <rFont val="Arial"/>
        <family val="2"/>
      </rPr>
      <t>SEJ
Jugendamt JA
Secteur des milieux d’accueil
Sektor familienexterne Betreuung
Bd de Pérolles 24, casp, 1701 Fribourg
T +41 26 305 15 30
www.fr.ch/sej</t>
    </r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</si>
  <si>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</si>
  <si>
    <r>
      <t xml:space="preserve">Service de l’enfance et de la jeunesse </t>
    </r>
    <r>
      <rPr>
        <sz val="7.5"/>
        <color theme="1"/>
        <rFont val="Arial"/>
        <family val="2"/>
      </rPr>
      <t>SEJ
Jugendamt JA
Secteur des milieux d’accueil
Sektor familienexterne Betreuung
Bd de Pérolles 24, cp, 
1701 Fribourg
T +41 26 305 15 30
www.fr.ch/sej</t>
    </r>
  </si>
  <si>
    <r>
      <t xml:space="preserve">Service de l’enfance et de la jeunesse </t>
    </r>
    <r>
      <rPr>
        <sz val="7.5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</si>
  <si>
    <t>casier
judiciaire
ordinaire</t>
  </si>
  <si>
    <t>casier judiciaire spécial</t>
  </si>
  <si>
    <t>Date casier
judiciaire ordinaire</t>
  </si>
  <si>
    <t>Date casier judiciaire spécial</t>
  </si>
  <si>
    <t>Educ. en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</si>
</sst>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#,##0.00;\-#,##0.00;&quot;-&quot;"/>
    <numFmt numFmtId="166" formatCode="#,##0;\-#,##0;&quot;-&quot;"/>
    <numFmt numFmtId="167" formatCode="#,##0.000_ ;\-#,##0.000\ "/>
  </numFmts>
  <fonts count="5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Times New Roman"/>
      <family val="1"/>
    </font>
    <font>
      <sz val="14"/>
      <name val="Times New Roman"/>
      <family val="1"/>
    </font>
    <font>
      <b/>
      <u/>
      <sz val="11"/>
      <color theme="10"/>
      <name val="Calibri"/>
      <family val="2"/>
      <scheme val="minor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i/>
      <sz val="14"/>
      <color theme="1"/>
      <name val="Times New Roman"/>
      <family val="1"/>
    </font>
    <font>
      <sz val="1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18">
    <xf numFmtId="0" fontId="0" fillId="0" borderId="0" xfId="0"/>
    <xf numFmtId="0" fontId="4" fillId="0" borderId="0" xfId="0" applyFont="1"/>
    <xf numFmtId="0" fontId="7" fillId="0" borderId="0" xfId="2" applyProtection="1"/>
    <xf numFmtId="0" fontId="9" fillId="0" borderId="0" xfId="2" applyFont="1" applyProtection="1"/>
    <xf numFmtId="0" fontId="8" fillId="0" borderId="0" xfId="2" applyFont="1" applyBorder="1" applyProtection="1"/>
    <xf numFmtId="0" fontId="7" fillId="0" borderId="0" xfId="2" applyBorder="1" applyProtection="1"/>
    <xf numFmtId="0" fontId="7" fillId="2" borderId="1" xfId="2" applyFill="1" applyBorder="1" applyAlignment="1" applyProtection="1">
      <alignment vertical="center" wrapText="1"/>
    </xf>
    <xf numFmtId="0" fontId="7" fillId="2" borderId="2" xfId="2" applyFill="1" applyBorder="1" applyAlignment="1" applyProtection="1">
      <alignment horizontal="center" vertical="center" wrapText="1"/>
    </xf>
    <xf numFmtId="0" fontId="7" fillId="2" borderId="3" xfId="2" applyFill="1" applyBorder="1" applyAlignment="1" applyProtection="1">
      <alignment horizontal="center" vertical="center" wrapText="1"/>
    </xf>
    <xf numFmtId="0" fontId="7" fillId="0" borderId="4" xfId="2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49" fontId="7" fillId="0" borderId="7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49" fontId="7" fillId="0" borderId="9" xfId="2" applyNumberFormat="1" applyFont="1" applyFill="1" applyBorder="1" applyAlignment="1" applyProtection="1">
      <alignment horizontal="center"/>
    </xf>
    <xf numFmtId="0" fontId="7" fillId="0" borderId="10" xfId="2" applyFont="1" applyFill="1" applyBorder="1" applyAlignment="1" applyProtection="1">
      <alignment horizontal="center"/>
    </xf>
    <xf numFmtId="9" fontId="7" fillId="2" borderId="12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vertical="top"/>
    </xf>
    <xf numFmtId="0" fontId="8" fillId="0" borderId="0" xfId="2" applyFont="1" applyFill="1" applyBorder="1" applyProtection="1"/>
    <xf numFmtId="0" fontId="7" fillId="2" borderId="12" xfId="2" applyFill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horizontal="center" vertical="center"/>
    </xf>
    <xf numFmtId="0" fontId="9" fillId="0" borderId="12" xfId="2" applyFont="1" applyBorder="1" applyAlignment="1" applyProtection="1">
      <alignment horizontal="center" vertical="center"/>
    </xf>
    <xf numFmtId="165" fontId="7" fillId="0" borderId="13" xfId="2" applyNumberFormat="1" applyFill="1" applyBorder="1" applyAlignment="1" applyProtection="1">
      <alignment horizontal="center"/>
    </xf>
    <xf numFmtId="165" fontId="9" fillId="0" borderId="0" xfId="2" applyNumberFormat="1" applyFont="1" applyBorder="1" applyAlignment="1" applyProtection="1">
      <alignment horizontal="center"/>
    </xf>
    <xf numFmtId="165" fontId="9" fillId="0" borderId="8" xfId="2" applyNumberFormat="1" applyFont="1" applyBorder="1" applyAlignment="1" applyProtection="1">
      <alignment horizontal="center"/>
    </xf>
    <xf numFmtId="49" fontId="7" fillId="0" borderId="1" xfId="2" applyNumberFormat="1" applyFont="1" applyFill="1" applyBorder="1" applyAlignment="1" applyProtection="1">
      <alignment horizontal="center" vertical="center"/>
    </xf>
    <xf numFmtId="166" fontId="7" fillId="0" borderId="3" xfId="2" applyNumberFormat="1" applyFill="1" applyBorder="1" applyAlignment="1" applyProtection="1">
      <alignment horizontal="center" vertical="center"/>
    </xf>
    <xf numFmtId="0" fontId="7" fillId="0" borderId="0" xfId="2" applyAlignment="1" applyProtection="1">
      <alignment vertical="center"/>
    </xf>
    <xf numFmtId="0" fontId="0" fillId="0" borderId="0" xfId="0" applyAlignment="1">
      <alignment horizontal="center"/>
    </xf>
    <xf numFmtId="165" fontId="7" fillId="8" borderId="13" xfId="2" applyNumberFormat="1" applyFill="1" applyBorder="1" applyAlignment="1" applyProtection="1">
      <alignment horizontal="center" vertical="center"/>
    </xf>
    <xf numFmtId="165" fontId="7" fillId="8" borderId="15" xfId="2" applyNumberFormat="1" applyFill="1" applyBorder="1" applyAlignment="1" applyProtection="1">
      <alignment horizontal="center" vertical="center"/>
    </xf>
    <xf numFmtId="0" fontId="0" fillId="0" borderId="0" xfId="0" applyProtection="1"/>
    <xf numFmtId="2" fontId="3" fillId="0" borderId="13" xfId="0" applyNumberFormat="1" applyFont="1" applyBorder="1" applyProtection="1">
      <protection locked="0"/>
    </xf>
    <xf numFmtId="0" fontId="6" fillId="0" borderId="0" xfId="1"/>
    <xf numFmtId="0" fontId="4" fillId="0" borderId="12" xfId="0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2" fontId="3" fillId="0" borderId="17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3" fillId="0" borderId="13" xfId="0" applyFont="1" applyBorder="1" applyProtection="1"/>
    <xf numFmtId="0" fontId="3" fillId="0" borderId="13" xfId="0" applyFont="1" applyBorder="1" applyAlignment="1" applyProtection="1">
      <alignment wrapText="1"/>
    </xf>
    <xf numFmtId="0" fontId="4" fillId="0" borderId="0" xfId="0" applyNumberFormat="1" applyFont="1" applyFill="1" applyProtection="1"/>
    <xf numFmtId="0" fontId="14" fillId="0" borderId="0" xfId="0" applyNumberFormat="1" applyFont="1" applyFill="1" applyProtection="1"/>
    <xf numFmtId="14" fontId="14" fillId="0" borderId="0" xfId="0" applyNumberFormat="1" applyFont="1" applyProtection="1"/>
    <xf numFmtId="0" fontId="4" fillId="0" borderId="3" xfId="0" applyFont="1" applyFill="1" applyBorder="1"/>
    <xf numFmtId="0" fontId="13" fillId="0" borderId="12" xfId="0" applyFont="1" applyBorder="1"/>
    <xf numFmtId="0" fontId="13" fillId="2" borderId="17" xfId="0" applyFont="1" applyFill="1" applyBorder="1"/>
    <xf numFmtId="2" fontId="13" fillId="2" borderId="17" xfId="0" applyNumberFormat="1" applyFont="1" applyFill="1" applyBorder="1"/>
    <xf numFmtId="0" fontId="13" fillId="0" borderId="0" xfId="0" applyFont="1"/>
    <xf numFmtId="2" fontId="13" fillId="0" borderId="18" xfId="0" applyNumberFormat="1" applyFont="1" applyBorder="1"/>
    <xf numFmtId="2" fontId="13" fillId="7" borderId="19" xfId="0" applyNumberFormat="1" applyFont="1" applyFill="1" applyBorder="1"/>
    <xf numFmtId="2" fontId="13" fillId="7" borderId="20" xfId="0" applyNumberFormat="1" applyFont="1" applyFill="1" applyBorder="1"/>
    <xf numFmtId="2" fontId="13" fillId="0" borderId="21" xfId="0" applyNumberFormat="1" applyFont="1" applyBorder="1"/>
    <xf numFmtId="2" fontId="13" fillId="0" borderId="22" xfId="0" applyNumberFormat="1" applyFont="1" applyBorder="1"/>
    <xf numFmtId="2" fontId="13" fillId="0" borderId="23" xfId="0" applyNumberFormat="1" applyFont="1" applyBorder="1"/>
    <xf numFmtId="2" fontId="13" fillId="0" borderId="0" xfId="0" applyNumberFormat="1" applyFont="1" applyBorder="1"/>
    <xf numFmtId="0" fontId="19" fillId="5" borderId="12" xfId="0" applyFont="1" applyFill="1" applyBorder="1"/>
    <xf numFmtId="0" fontId="3" fillId="0" borderId="3" xfId="0" applyFont="1" applyFill="1" applyBorder="1"/>
    <xf numFmtId="0" fontId="19" fillId="6" borderId="12" xfId="0" applyFont="1" applyFill="1" applyBorder="1"/>
    <xf numFmtId="0" fontId="19" fillId="3" borderId="12" xfId="0" applyFont="1" applyFill="1" applyBorder="1"/>
    <xf numFmtId="0" fontId="3" fillId="0" borderId="0" xfId="0" applyFont="1"/>
    <xf numFmtId="0" fontId="19" fillId="10" borderId="12" xfId="0" applyFont="1" applyFill="1" applyBorder="1"/>
    <xf numFmtId="0" fontId="20" fillId="0" borderId="2" xfId="0" applyFont="1" applyFill="1" applyBorder="1"/>
    <xf numFmtId="0" fontId="21" fillId="0" borderId="2" xfId="0" applyFont="1" applyFill="1" applyBorder="1"/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0" fontId="26" fillId="0" borderId="0" xfId="2" applyFont="1" applyProtection="1"/>
    <xf numFmtId="0" fontId="4" fillId="0" borderId="12" xfId="0" applyFont="1" applyBorder="1" applyAlignment="1" applyProtection="1">
      <alignment horizontal="center"/>
      <protection locked="0"/>
    </xf>
    <xf numFmtId="0" fontId="13" fillId="2" borderId="14" xfId="0" applyFont="1" applyFill="1" applyBorder="1" applyProtection="1">
      <protection locked="0"/>
    </xf>
    <xf numFmtId="14" fontId="13" fillId="2" borderId="14" xfId="0" applyNumberFormat="1" applyFont="1" applyFill="1" applyBorder="1" applyProtection="1">
      <protection locked="0"/>
    </xf>
    <xf numFmtId="2" fontId="13" fillId="2" borderId="14" xfId="0" applyNumberFormat="1" applyFont="1" applyFill="1" applyBorder="1" applyProtection="1">
      <protection locked="0"/>
    </xf>
    <xf numFmtId="0" fontId="13" fillId="0" borderId="13" xfId="0" applyFont="1" applyBorder="1" applyProtection="1">
      <protection locked="0"/>
    </xf>
    <xf numFmtId="2" fontId="13" fillId="0" borderId="13" xfId="0" applyNumberFormat="1" applyFont="1" applyBorder="1" applyProtection="1">
      <protection locked="0"/>
    </xf>
    <xf numFmtId="0" fontId="13" fillId="2" borderId="13" xfId="0" applyFont="1" applyFill="1" applyBorder="1" applyProtection="1">
      <protection locked="0"/>
    </xf>
    <xf numFmtId="2" fontId="13" fillId="2" borderId="13" xfId="0" applyNumberFormat="1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2" fontId="13" fillId="0" borderId="13" xfId="0" applyNumberFormat="1" applyFont="1" applyFill="1" applyBorder="1" applyProtection="1">
      <protection locked="0"/>
    </xf>
    <xf numFmtId="0" fontId="13" fillId="0" borderId="15" xfId="0" applyFont="1" applyFill="1" applyBorder="1" applyProtection="1">
      <protection locked="0"/>
    </xf>
    <xf numFmtId="2" fontId="13" fillId="0" borderId="15" xfId="0" applyNumberFormat="1" applyFont="1" applyFill="1" applyBorder="1" applyProtection="1">
      <protection locked="0"/>
    </xf>
    <xf numFmtId="0" fontId="19" fillId="12" borderId="12" xfId="0" applyFont="1" applyFill="1" applyBorder="1" applyProtection="1"/>
    <xf numFmtId="0" fontId="20" fillId="0" borderId="2" xfId="0" applyFont="1" applyFill="1" applyBorder="1" applyProtection="1"/>
    <xf numFmtId="0" fontId="3" fillId="0" borderId="3" xfId="0" applyFont="1" applyFill="1" applyBorder="1" applyProtection="1"/>
    <xf numFmtId="0" fontId="13" fillId="0" borderId="12" xfId="0" applyFont="1" applyBorder="1" applyProtection="1"/>
    <xf numFmtId="0" fontId="13" fillId="2" borderId="17" xfId="0" applyFont="1" applyFill="1" applyBorder="1" applyProtection="1"/>
    <xf numFmtId="2" fontId="13" fillId="2" borderId="17" xfId="0" applyNumberFormat="1" applyFont="1" applyFill="1" applyBorder="1" applyProtection="1"/>
    <xf numFmtId="0" fontId="13" fillId="0" borderId="0" xfId="0" applyFont="1" applyProtection="1"/>
    <xf numFmtId="2" fontId="13" fillId="0" borderId="18" xfId="0" applyNumberFormat="1" applyFont="1" applyBorder="1" applyProtection="1"/>
    <xf numFmtId="2" fontId="13" fillId="7" borderId="19" xfId="0" applyNumberFormat="1" applyFont="1" applyFill="1" applyBorder="1" applyProtection="1"/>
    <xf numFmtId="2" fontId="13" fillId="7" borderId="20" xfId="0" applyNumberFormat="1" applyFont="1" applyFill="1" applyBorder="1" applyProtection="1"/>
    <xf numFmtId="2" fontId="13" fillId="0" borderId="21" xfId="0" applyNumberFormat="1" applyFont="1" applyBorder="1" applyProtection="1"/>
    <xf numFmtId="2" fontId="13" fillId="0" borderId="22" xfId="0" applyNumberFormat="1" applyFont="1" applyBorder="1" applyProtection="1"/>
    <xf numFmtId="2" fontId="13" fillId="0" borderId="23" xfId="0" applyNumberFormat="1" applyFont="1" applyBorder="1" applyProtection="1"/>
    <xf numFmtId="2" fontId="13" fillId="0" borderId="0" xfId="0" applyNumberFormat="1" applyFont="1" applyBorder="1" applyProtection="1"/>
    <xf numFmtId="0" fontId="19" fillId="14" borderId="12" xfId="0" applyFont="1" applyFill="1" applyBorder="1" applyProtection="1"/>
    <xf numFmtId="0" fontId="19" fillId="15" borderId="12" xfId="0" applyFont="1" applyFill="1" applyBorder="1" applyProtection="1"/>
    <xf numFmtId="0" fontId="21" fillId="0" borderId="2" xfId="0" applyFont="1" applyFill="1" applyBorder="1" applyProtection="1"/>
    <xf numFmtId="0" fontId="4" fillId="0" borderId="3" xfId="0" applyFont="1" applyFill="1" applyBorder="1" applyProtection="1"/>
    <xf numFmtId="0" fontId="19" fillId="16" borderId="12" xfId="0" applyFont="1" applyFill="1" applyBorder="1" applyProtection="1"/>
    <xf numFmtId="0" fontId="3" fillId="0" borderId="0" xfId="0" applyFont="1" applyProtection="1"/>
    <xf numFmtId="0" fontId="14" fillId="0" borderId="0" xfId="0" applyFont="1" applyProtection="1"/>
    <xf numFmtId="0" fontId="7" fillId="3" borderId="12" xfId="2" applyFill="1" applyBorder="1" applyAlignment="1" applyProtection="1">
      <alignment horizontal="center"/>
    </xf>
    <xf numFmtId="0" fontId="7" fillId="3" borderId="6" xfId="2" applyFill="1" applyBorder="1" applyAlignment="1" applyProtection="1">
      <alignment horizontal="center"/>
    </xf>
    <xf numFmtId="0" fontId="7" fillId="3" borderId="8" xfId="2" applyFill="1" applyBorder="1" applyAlignment="1" applyProtection="1">
      <alignment horizontal="center"/>
    </xf>
    <xf numFmtId="0" fontId="7" fillId="3" borderId="11" xfId="2" applyFill="1" applyBorder="1" applyAlignment="1" applyProtection="1">
      <alignment horizontal="center"/>
    </xf>
    <xf numFmtId="49" fontId="0" fillId="0" borderId="0" xfId="0" applyNumberFormat="1" applyProtection="1"/>
    <xf numFmtId="0" fontId="3" fillId="0" borderId="5" xfId="0" applyFont="1" applyFill="1" applyBorder="1" applyProtection="1"/>
    <xf numFmtId="164" fontId="3" fillId="0" borderId="5" xfId="0" applyNumberFormat="1" applyFont="1" applyFill="1" applyBorder="1" applyProtection="1"/>
    <xf numFmtId="0" fontId="4" fillId="0" borderId="5" xfId="0" applyFont="1" applyFill="1" applyBorder="1" applyProtection="1"/>
    <xf numFmtId="0" fontId="3" fillId="0" borderId="2" xfId="0" applyFont="1" applyFill="1" applyBorder="1" applyProtection="1"/>
    <xf numFmtId="164" fontId="3" fillId="0" borderId="1" xfId="0" applyNumberFormat="1" applyFont="1" applyBorder="1" applyProtection="1"/>
    <xf numFmtId="164" fontId="3" fillId="0" borderId="2" xfId="0" applyNumberFormat="1" applyFont="1" applyBorder="1" applyProtection="1"/>
    <xf numFmtId="0" fontId="4" fillId="0" borderId="0" xfId="0" applyFont="1" applyFill="1" applyBorder="1" applyProtection="1"/>
    <xf numFmtId="2" fontId="4" fillId="0" borderId="38" xfId="0" applyNumberFormat="1" applyFont="1" applyBorder="1" applyProtection="1"/>
    <xf numFmtId="2" fontId="5" fillId="0" borderId="39" xfId="0" applyNumberFormat="1" applyFont="1" applyBorder="1" applyProtection="1"/>
    <xf numFmtId="0" fontId="2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15" fillId="0" borderId="0" xfId="0" applyFont="1" applyProtection="1"/>
    <xf numFmtId="0" fontId="16" fillId="0" borderId="0" xfId="0" applyFont="1" applyAlignment="1" applyProtection="1">
      <alignment horizontal="left"/>
    </xf>
    <xf numFmtId="0" fontId="19" fillId="0" borderId="0" xfId="0" applyFont="1" applyProtection="1"/>
    <xf numFmtId="0" fontId="33" fillId="0" borderId="0" xfId="0" applyFont="1" applyAlignment="1" applyProtection="1">
      <alignment vertical="center" wrapText="1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5" fillId="7" borderId="42" xfId="0" applyFont="1" applyFill="1" applyBorder="1" applyProtection="1"/>
    <xf numFmtId="0" fontId="15" fillId="7" borderId="44" xfId="0" applyFont="1" applyFill="1" applyBorder="1" applyProtection="1"/>
    <xf numFmtId="0" fontId="17" fillId="11" borderId="14" xfId="0" applyFont="1" applyFill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12" fillId="11" borderId="13" xfId="0" applyFont="1" applyFill="1" applyBorder="1" applyAlignment="1" applyProtection="1"/>
    <xf numFmtId="0" fontId="4" fillId="2" borderId="12" xfId="0" applyFont="1" applyFill="1" applyBorder="1" applyAlignment="1" applyProtection="1">
      <alignment horizontal="center"/>
    </xf>
    <xf numFmtId="0" fontId="4" fillId="2" borderId="12" xfId="0" applyFont="1" applyFill="1" applyBorder="1" applyProtection="1"/>
    <xf numFmtId="0" fontId="4" fillId="11" borderId="13" xfId="0" applyFont="1" applyFill="1" applyBorder="1" applyProtection="1"/>
    <xf numFmtId="0" fontId="6" fillId="5" borderId="12" xfId="1" applyFill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/>
    </xf>
    <xf numFmtId="2" fontId="4" fillId="0" borderId="12" xfId="0" applyNumberFormat="1" applyFont="1" applyBorder="1" applyProtection="1"/>
    <xf numFmtId="2" fontId="4" fillId="7" borderId="13" xfId="0" applyNumberFormat="1" applyFont="1" applyFill="1" applyBorder="1" applyProtection="1"/>
    <xf numFmtId="0" fontId="6" fillId="6" borderId="12" xfId="1" applyFill="1" applyBorder="1" applyAlignment="1" applyProtection="1">
      <alignment horizontal="center"/>
    </xf>
    <xf numFmtId="0" fontId="6" fillId="3" borderId="12" xfId="1" applyFill="1" applyBorder="1" applyAlignment="1" applyProtection="1">
      <alignment horizontal="center"/>
    </xf>
    <xf numFmtId="0" fontId="6" fillId="10" borderId="12" xfId="1" applyFill="1" applyBorder="1" applyAlignment="1" applyProtection="1">
      <alignment horizontal="center"/>
    </xf>
    <xf numFmtId="0" fontId="6" fillId="12" borderId="12" xfId="1" applyFill="1" applyBorder="1" applyAlignment="1" applyProtection="1">
      <alignment horizontal="center"/>
    </xf>
    <xf numFmtId="0" fontId="6" fillId="14" borderId="12" xfId="1" applyFill="1" applyBorder="1" applyAlignment="1" applyProtection="1">
      <alignment horizontal="center"/>
    </xf>
    <xf numFmtId="0" fontId="6" fillId="15" borderId="12" xfId="1" applyFill="1" applyBorder="1" applyAlignment="1" applyProtection="1">
      <alignment horizontal="center"/>
    </xf>
    <xf numFmtId="0" fontId="6" fillId="16" borderId="12" xfId="1" applyFill="1" applyBorder="1" applyAlignment="1" applyProtection="1">
      <alignment horizontal="center"/>
    </xf>
    <xf numFmtId="2" fontId="4" fillId="0" borderId="14" xfId="0" applyNumberFormat="1" applyFont="1" applyBorder="1" applyProtection="1"/>
    <xf numFmtId="0" fontId="27" fillId="0" borderId="17" xfId="1" applyFont="1" applyFill="1" applyBorder="1" applyAlignment="1" applyProtection="1">
      <alignment horizontal="center"/>
    </xf>
    <xf numFmtId="0" fontId="5" fillId="0" borderId="17" xfId="0" applyFont="1" applyBorder="1" applyProtection="1"/>
    <xf numFmtId="0" fontId="5" fillId="0" borderId="17" xfId="0" applyFont="1" applyBorder="1" applyAlignment="1" applyProtection="1">
      <alignment horizontal="center"/>
    </xf>
    <xf numFmtId="2" fontId="4" fillId="0" borderId="17" xfId="0" applyNumberFormat="1" applyFont="1" applyBorder="1" applyProtection="1"/>
    <xf numFmtId="2" fontId="4" fillId="9" borderId="17" xfId="0" applyNumberFormat="1" applyFont="1" applyFill="1" applyBorder="1" applyProtection="1"/>
    <xf numFmtId="0" fontId="18" fillId="0" borderId="0" xfId="0" applyFont="1" applyBorder="1" applyAlignment="1" applyProtection="1">
      <alignment horizontal="center"/>
    </xf>
    <xf numFmtId="0" fontId="18" fillId="17" borderId="0" xfId="0" applyFont="1" applyFill="1" applyBorder="1" applyProtection="1"/>
    <xf numFmtId="0" fontId="18" fillId="17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2" fontId="18" fillId="0" borderId="0" xfId="0" applyNumberFormat="1" applyFont="1" applyBorder="1" applyProtection="1"/>
    <xf numFmtId="0" fontId="34" fillId="0" borderId="3" xfId="0" applyFont="1" applyBorder="1" applyAlignment="1"/>
    <xf numFmtId="164" fontId="35" fillId="0" borderId="12" xfId="0" applyNumberFormat="1" applyFont="1" applyBorder="1" applyAlignment="1">
      <alignment horizontal="center"/>
    </xf>
    <xf numFmtId="0" fontId="30" fillId="0" borderId="43" xfId="0" applyFont="1" applyBorder="1" applyAlignment="1" applyProtection="1">
      <alignment horizontal="left"/>
    </xf>
    <xf numFmtId="0" fontId="30" fillId="0" borderId="29" xfId="0" applyFont="1" applyBorder="1" applyAlignment="1" applyProtection="1">
      <alignment horizontal="left"/>
    </xf>
    <xf numFmtId="164" fontId="13" fillId="5" borderId="42" xfId="0" applyNumberFormat="1" applyFont="1" applyFill="1" applyBorder="1" applyAlignment="1" applyProtection="1">
      <alignment horizontal="left"/>
      <protection locked="0"/>
    </xf>
    <xf numFmtId="2" fontId="13" fillId="5" borderId="30" xfId="0" applyNumberFormat="1" applyFont="1" applyFill="1" applyBorder="1" applyAlignment="1" applyProtection="1">
      <alignment horizontal="center" vertical="center" wrapText="1"/>
      <protection locked="0"/>
    </xf>
    <xf numFmtId="2" fontId="13" fillId="5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44" xfId="0" applyNumberFormat="1" applyFont="1" applyFill="1" applyBorder="1" applyAlignment="1" applyProtection="1">
      <alignment horizontal="left"/>
      <protection locked="0"/>
    </xf>
    <xf numFmtId="49" fontId="13" fillId="5" borderId="44" xfId="0" applyNumberFormat="1" applyFont="1" applyFill="1" applyBorder="1" applyAlignment="1" applyProtection="1">
      <alignment horizontal="left"/>
      <protection locked="0"/>
    </xf>
    <xf numFmtId="49" fontId="28" fillId="0" borderId="1" xfId="0" applyNumberFormat="1" applyFont="1" applyBorder="1" applyAlignment="1"/>
    <xf numFmtId="0" fontId="34" fillId="0" borderId="3" xfId="0" applyNumberFormat="1" applyFont="1" applyBorder="1" applyAlignment="1"/>
    <xf numFmtId="2" fontId="16" fillId="0" borderId="0" xfId="0" applyNumberFormat="1" applyFont="1" applyAlignment="1" applyProtection="1">
      <alignment vertical="center" wrapText="1"/>
    </xf>
    <xf numFmtId="2" fontId="16" fillId="0" borderId="0" xfId="0" applyNumberFormat="1" applyFont="1" applyAlignment="1" applyProtection="1"/>
    <xf numFmtId="164" fontId="4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top" textRotation="180"/>
    </xf>
    <xf numFmtId="0" fontId="13" fillId="0" borderId="12" xfId="0" applyFont="1" applyBorder="1" applyAlignment="1">
      <alignment horizontal="center" wrapText="1"/>
    </xf>
    <xf numFmtId="14" fontId="13" fillId="2" borderId="14" xfId="0" applyNumberFormat="1" applyFont="1" applyFill="1" applyBorder="1" applyAlignment="1" applyProtection="1">
      <alignment horizontal="center"/>
      <protection locked="0"/>
    </xf>
    <xf numFmtId="14" fontId="13" fillId="0" borderId="13" xfId="0" applyNumberFormat="1" applyFont="1" applyBorder="1" applyAlignment="1" applyProtection="1">
      <alignment horizontal="center"/>
      <protection locked="0"/>
    </xf>
    <xf numFmtId="14" fontId="13" fillId="2" borderId="13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4" fillId="0" borderId="5" xfId="0" applyFont="1" applyBorder="1"/>
    <xf numFmtId="0" fontId="13" fillId="0" borderId="12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15" fillId="2" borderId="14" xfId="0" applyFont="1" applyFill="1" applyBorder="1" applyProtection="1">
      <protection locked="0"/>
    </xf>
    <xf numFmtId="0" fontId="15" fillId="0" borderId="13" xfId="0" applyFont="1" applyBorder="1" applyProtection="1">
      <protection locked="0"/>
    </xf>
    <xf numFmtId="0" fontId="15" fillId="2" borderId="13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37" fillId="0" borderId="2" xfId="0" applyFont="1" applyFill="1" applyBorder="1" applyProtection="1"/>
    <xf numFmtId="0" fontId="3" fillId="0" borderId="13" xfId="0" applyFont="1" applyBorder="1" applyAlignment="1" applyProtection="1">
      <alignment horizontal="center" wrapText="1"/>
    </xf>
    <xf numFmtId="167" fontId="7" fillId="0" borderId="14" xfId="2" applyNumberFormat="1" applyFill="1" applyBorder="1" applyAlignment="1" applyProtection="1">
      <alignment horizontal="center" vertical="center"/>
    </xf>
    <xf numFmtId="167" fontId="9" fillId="0" borderId="0" xfId="2" applyNumberFormat="1" applyFont="1" applyBorder="1" applyAlignment="1" applyProtection="1">
      <alignment horizontal="center"/>
    </xf>
    <xf numFmtId="167" fontId="8" fillId="4" borderId="1" xfId="2" applyNumberFormat="1" applyFont="1" applyFill="1" applyBorder="1" applyAlignment="1" applyProtection="1">
      <alignment horizontal="center" vertical="center"/>
    </xf>
    <xf numFmtId="167" fontId="8" fillId="4" borderId="16" xfId="2" applyNumberFormat="1" applyFont="1" applyFill="1" applyBorder="1" applyAlignment="1" applyProtection="1">
      <alignment horizontal="center" vertical="center"/>
    </xf>
    <xf numFmtId="167" fontId="7" fillId="0" borderId="13" xfId="2" applyNumberFormat="1" applyFill="1" applyBorder="1" applyAlignment="1" applyProtection="1">
      <alignment horizontal="center"/>
    </xf>
    <xf numFmtId="167" fontId="9" fillId="0" borderId="8" xfId="2" applyNumberFormat="1" applyFont="1" applyBorder="1" applyAlignment="1" applyProtection="1">
      <alignment horizontal="center"/>
    </xf>
    <xf numFmtId="167" fontId="8" fillId="4" borderId="12" xfId="2" applyNumberFormat="1" applyFont="1" applyFill="1" applyBorder="1" applyAlignment="1" applyProtection="1">
      <alignment horizontal="center" vertical="center"/>
    </xf>
    <xf numFmtId="167" fontId="11" fillId="0" borderId="2" xfId="2" applyNumberFormat="1" applyFont="1" applyFill="1" applyBorder="1" applyAlignment="1" applyProtection="1">
      <alignment horizontal="center" vertical="center"/>
    </xf>
    <xf numFmtId="167" fontId="11" fillId="0" borderId="3" xfId="2" applyNumberFormat="1" applyFont="1" applyFill="1" applyBorder="1" applyAlignment="1" applyProtection="1">
      <alignment horizontal="center" vertical="center"/>
    </xf>
    <xf numFmtId="0" fontId="38" fillId="0" borderId="13" xfId="0" applyFont="1" applyBorder="1" applyProtection="1">
      <protection locked="0"/>
    </xf>
    <xf numFmtId="0" fontId="36" fillId="0" borderId="13" xfId="0" applyFont="1" applyBorder="1" applyProtection="1">
      <protection locked="0"/>
    </xf>
    <xf numFmtId="2" fontId="36" fillId="0" borderId="13" xfId="0" applyNumberFormat="1" applyFont="1" applyBorder="1" applyProtection="1">
      <protection locked="0"/>
    </xf>
    <xf numFmtId="164" fontId="36" fillId="0" borderId="13" xfId="0" applyNumberFormat="1" applyFont="1" applyBorder="1" applyProtection="1">
      <protection locked="0"/>
    </xf>
    <xf numFmtId="164" fontId="36" fillId="0" borderId="7" xfId="0" applyNumberFormat="1" applyFont="1" applyBorder="1" applyProtection="1">
      <protection locked="0"/>
    </xf>
    <xf numFmtId="0" fontId="38" fillId="0" borderId="15" xfId="0" applyFont="1" applyBorder="1" applyProtection="1">
      <protection locked="0"/>
    </xf>
    <xf numFmtId="14" fontId="13" fillId="0" borderId="13" xfId="0" applyNumberFormat="1" applyFont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Protection="1"/>
    <xf numFmtId="164" fontId="16" fillId="0" borderId="0" xfId="0" applyNumberFormat="1" applyFont="1" applyAlignment="1" applyProtection="1">
      <alignment horizontal="center"/>
    </xf>
    <xf numFmtId="164" fontId="16" fillId="0" borderId="0" xfId="0" applyNumberFormat="1" applyFont="1" applyProtection="1"/>
    <xf numFmtId="49" fontId="16" fillId="0" borderId="0" xfId="0" applyNumberFormat="1" applyFont="1" applyProtection="1"/>
    <xf numFmtId="0" fontId="16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5" borderId="29" xfId="0" applyFont="1" applyFill="1" applyBorder="1" applyAlignment="1" applyProtection="1">
      <alignment vertical="center"/>
    </xf>
    <xf numFmtId="0" fontId="4" fillId="0" borderId="30" xfId="0" applyFont="1" applyBorder="1" applyAlignment="1" applyProtection="1">
      <alignment horizontal="center" vertical="center"/>
    </xf>
    <xf numFmtId="2" fontId="4" fillId="0" borderId="56" xfId="0" applyNumberFormat="1" applyFont="1" applyBorder="1" applyAlignment="1" applyProtection="1">
      <alignment vertical="center"/>
    </xf>
    <xf numFmtId="2" fontId="4" fillId="0" borderId="15" xfId="0" applyNumberFormat="1" applyFont="1" applyBorder="1" applyAlignment="1" applyProtection="1">
      <alignment vertical="center"/>
    </xf>
    <xf numFmtId="0" fontId="4" fillId="7" borderId="57" xfId="0" applyFont="1" applyFill="1" applyBorder="1" applyAlignment="1" applyProtection="1">
      <alignment vertical="center"/>
    </xf>
    <xf numFmtId="0" fontId="4" fillId="6" borderId="27" xfId="0" applyFont="1" applyFill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2" fontId="4" fillId="0" borderId="27" xfId="0" applyNumberFormat="1" applyFont="1" applyBorder="1" applyAlignment="1" applyProtection="1">
      <alignment vertical="center"/>
    </xf>
    <xf numFmtId="2" fontId="4" fillId="0" borderId="12" xfId="0" applyNumberFormat="1" applyFont="1" applyBorder="1" applyAlignment="1" applyProtection="1">
      <alignment vertical="center"/>
    </xf>
    <xf numFmtId="0" fontId="4" fillId="7" borderId="28" xfId="0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vertical="center"/>
    </xf>
    <xf numFmtId="0" fontId="4" fillId="13" borderId="27" xfId="0" applyFont="1" applyFill="1" applyBorder="1" applyAlignment="1" applyProtection="1">
      <alignment vertical="center"/>
    </xf>
    <xf numFmtId="0" fontId="4" fillId="12" borderId="27" xfId="0" applyFont="1" applyFill="1" applyBorder="1" applyAlignment="1" applyProtection="1">
      <alignment vertical="center"/>
    </xf>
    <xf numFmtId="0" fontId="4" fillId="14" borderId="27" xfId="0" applyFont="1" applyFill="1" applyBorder="1" applyAlignment="1" applyProtection="1">
      <alignment vertical="center"/>
    </xf>
    <xf numFmtId="0" fontId="4" fillId="15" borderId="27" xfId="0" applyFont="1" applyFill="1" applyBorder="1" applyAlignment="1" applyProtection="1">
      <alignment vertical="center"/>
    </xf>
    <xf numFmtId="0" fontId="4" fillId="16" borderId="31" xfId="0" applyFont="1" applyFill="1" applyBorder="1" applyAlignment="1" applyProtection="1">
      <alignment vertical="center"/>
    </xf>
    <xf numFmtId="0" fontId="4" fillId="0" borderId="32" xfId="0" applyFont="1" applyBorder="1" applyAlignment="1" applyProtection="1">
      <alignment horizontal="center" vertical="center"/>
    </xf>
    <xf numFmtId="2" fontId="4" fillId="0" borderId="31" xfId="0" applyNumberFormat="1" applyFont="1" applyBorder="1" applyAlignment="1" applyProtection="1">
      <alignment vertical="center"/>
    </xf>
    <xf numFmtId="2" fontId="4" fillId="0" borderId="14" xfId="0" applyNumberFormat="1" applyFont="1" applyBorder="1" applyAlignment="1" applyProtection="1">
      <alignment vertical="center"/>
    </xf>
    <xf numFmtId="0" fontId="4" fillId="7" borderId="32" xfId="0" applyFont="1" applyFill="1" applyBorder="1" applyAlignment="1" applyProtection="1">
      <alignment vertical="center"/>
    </xf>
    <xf numFmtId="0" fontId="4" fillId="7" borderId="33" xfId="0" applyFont="1" applyFill="1" applyBorder="1" applyAlignment="1" applyProtection="1">
      <alignment vertical="center"/>
    </xf>
    <xf numFmtId="0" fontId="39" fillId="0" borderId="53" xfId="0" applyFont="1" applyBorder="1" applyAlignment="1" applyProtection="1">
      <alignment horizontal="center" vertical="center" wrapText="1"/>
    </xf>
    <xf numFmtId="2" fontId="4" fillId="0" borderId="52" xfId="0" applyNumberFormat="1" applyFont="1" applyBorder="1" applyAlignment="1" applyProtection="1">
      <alignment vertical="center"/>
    </xf>
    <xf numFmtId="0" fontId="4" fillId="7" borderId="54" xfId="0" applyFont="1" applyFill="1" applyBorder="1" applyAlignment="1" applyProtection="1">
      <alignment vertical="center"/>
    </xf>
    <xf numFmtId="2" fontId="4" fillId="0" borderId="55" xfId="0" applyNumberFormat="1" applyFont="1" applyBorder="1" applyAlignment="1" applyProtection="1">
      <alignment vertical="center"/>
    </xf>
    <xf numFmtId="0" fontId="4" fillId="18" borderId="36" xfId="0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vertical="center"/>
    </xf>
    <xf numFmtId="2" fontId="4" fillId="0" borderId="34" xfId="0" applyNumberFormat="1" applyFont="1" applyBorder="1" applyAlignment="1" applyProtection="1">
      <alignment vertical="center"/>
    </xf>
    <xf numFmtId="0" fontId="4" fillId="7" borderId="37" xfId="0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2" fontId="29" fillId="0" borderId="16" xfId="0" applyNumberFormat="1" applyFont="1" applyBorder="1" applyAlignment="1" applyProtection="1">
      <alignment vertical="center"/>
    </xf>
    <xf numFmtId="2" fontId="4" fillId="0" borderId="51" xfId="0" applyNumberFormat="1" applyFont="1" applyFill="1" applyBorder="1" applyAlignment="1" applyProtection="1">
      <alignment vertical="center"/>
    </xf>
    <xf numFmtId="2" fontId="29" fillId="0" borderId="51" xfId="0" applyNumberFormat="1" applyFont="1" applyBorder="1" applyAlignment="1" applyProtection="1">
      <alignment vertical="center"/>
    </xf>
    <xf numFmtId="0" fontId="46" fillId="0" borderId="0" xfId="0" applyFont="1" applyFill="1" applyProtection="1"/>
    <xf numFmtId="0" fontId="46" fillId="0" borderId="0" xfId="0" applyFont="1" applyAlignment="1" applyProtection="1">
      <alignment horizontal="left" vertical="center"/>
    </xf>
    <xf numFmtId="0" fontId="47" fillId="0" borderId="0" xfId="2" applyFont="1" applyProtection="1"/>
    <xf numFmtId="0" fontId="46" fillId="0" borderId="0" xfId="0" applyFont="1" applyAlignment="1" applyProtection="1">
      <alignment horizontal="left"/>
    </xf>
    <xf numFmtId="0" fontId="30" fillId="0" borderId="0" xfId="0" applyFont="1" applyProtection="1"/>
    <xf numFmtId="2" fontId="43" fillId="0" borderId="0" xfId="0" applyNumberFormat="1" applyFont="1" applyAlignment="1" applyProtection="1">
      <alignment vertical="center" wrapText="1"/>
    </xf>
    <xf numFmtId="2" fontId="45" fillId="0" borderId="0" xfId="0" applyNumberFormat="1" applyFont="1" applyAlignment="1" applyProtection="1"/>
    <xf numFmtId="0" fontId="45" fillId="0" borderId="0" xfId="0" applyFont="1" applyAlignment="1" applyProtection="1"/>
    <xf numFmtId="0" fontId="5" fillId="0" borderId="0" xfId="0" applyFont="1"/>
    <xf numFmtId="0" fontId="4" fillId="0" borderId="5" xfId="0" applyFont="1" applyBorder="1" applyAlignment="1">
      <alignment wrapText="1"/>
    </xf>
    <xf numFmtId="2" fontId="4" fillId="0" borderId="5" xfId="0" applyNumberFormat="1" applyFont="1" applyBorder="1"/>
    <xf numFmtId="0" fontId="4" fillId="0" borderId="7" xfId="0" applyFont="1" applyBorder="1"/>
    <xf numFmtId="2" fontId="4" fillId="0" borderId="0" xfId="0" applyNumberFormat="1" applyFont="1" applyBorder="1"/>
    <xf numFmtId="0" fontId="4" fillId="0" borderId="0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2" fontId="4" fillId="0" borderId="12" xfId="0" applyNumberFormat="1" applyFont="1" applyBorder="1"/>
    <xf numFmtId="0" fontId="4" fillId="0" borderId="2" xfId="0" applyFont="1" applyBorder="1"/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2" fontId="4" fillId="0" borderId="10" xfId="0" applyNumberFormat="1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/>
    <xf numFmtId="0" fontId="19" fillId="5" borderId="3" xfId="0" applyFont="1" applyFill="1" applyBorder="1"/>
    <xf numFmtId="0" fontId="19" fillId="18" borderId="1" xfId="0" applyFont="1" applyFill="1" applyBorder="1" applyAlignment="1">
      <alignment horizontal="center" vertical="center"/>
    </xf>
    <xf numFmtId="0" fontId="19" fillId="18" borderId="2" xfId="0" applyFont="1" applyFill="1" applyBorder="1"/>
    <xf numFmtId="0" fontId="3" fillId="18" borderId="3" xfId="0" applyFont="1" applyFill="1" applyBorder="1"/>
    <xf numFmtId="0" fontId="19" fillId="17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vertical="center" wrapText="1"/>
    </xf>
    <xf numFmtId="0" fontId="19" fillId="13" borderId="3" xfId="0" applyFont="1" applyFill="1" applyBorder="1" applyAlignment="1">
      <alignment vertical="center"/>
    </xf>
    <xf numFmtId="0" fontId="19" fillId="17" borderId="2" xfId="0" applyFont="1" applyFill="1" applyBorder="1" applyAlignment="1">
      <alignment wrapText="1"/>
    </xf>
    <xf numFmtId="2" fontId="19" fillId="17" borderId="3" xfId="0" applyNumberFormat="1" applyFont="1" applyFill="1" applyBorder="1"/>
    <xf numFmtId="0" fontId="19" fillId="0" borderId="17" xfId="0" applyFont="1" applyBorder="1"/>
    <xf numFmtId="2" fontId="19" fillId="0" borderId="17" xfId="0" applyNumberFormat="1" applyFont="1" applyBorder="1"/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0" fontId="42" fillId="0" borderId="5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2" fontId="41" fillId="9" borderId="5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0" fillId="0" borderId="0" xfId="0" applyAlignment="1"/>
    <xf numFmtId="0" fontId="16" fillId="5" borderId="40" xfId="0" applyFont="1" applyFill="1" applyBorder="1" applyProtection="1"/>
    <xf numFmtId="0" fontId="5" fillId="5" borderId="58" xfId="0" applyFont="1" applyFill="1" applyBorder="1" applyProtection="1"/>
    <xf numFmtId="0" fontId="5" fillId="5" borderId="41" xfId="0" applyFont="1" applyFill="1" applyBorder="1" applyProtection="1"/>
    <xf numFmtId="0" fontId="33" fillId="0" borderId="0" xfId="0" applyFont="1" applyBorder="1" applyAlignment="1" applyProtection="1">
      <alignment horizontal="left" vertical="top" wrapText="1"/>
    </xf>
    <xf numFmtId="0" fontId="46" fillId="0" borderId="0" xfId="0" applyFont="1"/>
    <xf numFmtId="0" fontId="52" fillId="0" borderId="0" xfId="0" applyFont="1"/>
    <xf numFmtId="0" fontId="4" fillId="0" borderId="0" xfId="0" applyFont="1" applyAlignment="1" applyProtection="1"/>
    <xf numFmtId="0" fontId="0" fillId="0" borderId="0" xfId="0" applyAlignment="1" applyProtection="1"/>
    <xf numFmtId="0" fontId="45" fillId="0" borderId="0" xfId="0" applyFont="1" applyAlignment="1" applyProtection="1"/>
    <xf numFmtId="0" fontId="15" fillId="2" borderId="1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protection locked="0"/>
    </xf>
    <xf numFmtId="0" fontId="5" fillId="0" borderId="0" xfId="0" applyFont="1" applyFill="1" applyBorder="1" applyProtection="1"/>
    <xf numFmtId="2" fontId="4" fillId="0" borderId="9" xfId="0" applyNumberFormat="1" applyFont="1" applyFill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2" fontId="4" fillId="0" borderId="53" xfId="0" applyNumberFormat="1" applyFont="1" applyFill="1" applyBorder="1" applyAlignment="1" applyProtection="1">
      <alignment horizontal="center" vertical="center"/>
    </xf>
    <xf numFmtId="0" fontId="53" fillId="0" borderId="48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vertical="top" textRotation="180"/>
    </xf>
    <xf numFmtId="0" fontId="4" fillId="0" borderId="0" xfId="0" applyFont="1" applyAlignment="1"/>
    <xf numFmtId="0" fontId="16" fillId="0" borderId="0" xfId="0" applyFont="1" applyAlignment="1" applyProtection="1">
      <alignment horizontal="center" vertical="top" textRotation="180"/>
    </xf>
    <xf numFmtId="0" fontId="16" fillId="0" borderId="0" xfId="0" applyFont="1" applyAlignment="1">
      <alignment horizontal="center" vertical="top" textRotation="180"/>
    </xf>
    <xf numFmtId="0" fontId="0" fillId="0" borderId="0" xfId="0" applyAlignment="1">
      <alignment horizontal="center" vertical="top" textRotation="180"/>
    </xf>
    <xf numFmtId="0" fontId="4" fillId="0" borderId="0" xfId="0" applyFont="1" applyAlignment="1" applyProtection="1">
      <alignment vertical="top" textRotation="180"/>
    </xf>
    <xf numFmtId="0" fontId="0" fillId="0" borderId="0" xfId="0" applyAlignment="1">
      <alignment vertical="top" textRotation="180"/>
    </xf>
    <xf numFmtId="49" fontId="16" fillId="0" borderId="0" xfId="0" applyNumberFormat="1" applyFont="1" applyAlignment="1" applyProtection="1">
      <alignment horizontal="center" vertical="top" textRotation="180"/>
    </xf>
    <xf numFmtId="0" fontId="17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/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/>
    <xf numFmtId="0" fontId="5" fillId="0" borderId="1" xfId="0" applyFont="1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5" fillId="0" borderId="63" xfId="0" applyFont="1" applyFill="1" applyBorder="1" applyAlignment="1" applyProtection="1">
      <alignment wrapText="1"/>
    </xf>
    <xf numFmtId="0" fontId="33" fillId="0" borderId="49" xfId="0" applyFont="1" applyFill="1" applyBorder="1" applyAlignment="1"/>
    <xf numFmtId="0" fontId="33" fillId="0" borderId="64" xfId="0" applyFont="1" applyFill="1" applyBorder="1" applyAlignment="1"/>
    <xf numFmtId="0" fontId="15" fillId="0" borderId="24" xfId="0" applyFont="1" applyBorder="1" applyAlignment="1" applyProtection="1"/>
    <xf numFmtId="0" fontId="0" fillId="0" borderId="25" xfId="0" applyBorder="1" applyAlignment="1"/>
    <xf numFmtId="0" fontId="0" fillId="0" borderId="26" xfId="0" applyBorder="1" applyAlignment="1"/>
    <xf numFmtId="0" fontId="22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12" fillId="0" borderId="15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3" fillId="0" borderId="46" xfId="0" applyFont="1" applyBorder="1" applyAlignment="1" applyProtection="1">
      <alignment horizontal="left" vertical="center"/>
    </xf>
    <xf numFmtId="0" fontId="31" fillId="0" borderId="25" xfId="0" applyFont="1" applyBorder="1" applyAlignment="1" applyProtection="1">
      <alignment horizontal="left" vertical="center"/>
    </xf>
    <xf numFmtId="0" fontId="31" fillId="0" borderId="47" xfId="0" applyFont="1" applyBorder="1" applyAlignment="1" applyProtection="1">
      <alignment horizontal="left" vertical="center"/>
    </xf>
    <xf numFmtId="0" fontId="13" fillId="0" borderId="48" xfId="0" applyFont="1" applyBorder="1" applyAlignment="1" applyProtection="1">
      <alignment horizontal="left" vertical="center" wrapText="1"/>
    </xf>
    <xf numFmtId="0" fontId="31" fillId="0" borderId="49" xfId="0" applyFont="1" applyBorder="1" applyAlignment="1" applyProtection="1">
      <alignment horizontal="left" vertical="center" wrapText="1"/>
    </xf>
    <xf numFmtId="0" fontId="31" fillId="0" borderId="50" xfId="0" applyFont="1" applyBorder="1" applyAlignment="1" applyProtection="1">
      <alignment horizontal="left" vertical="center" wrapText="1"/>
    </xf>
    <xf numFmtId="2" fontId="22" fillId="0" borderId="0" xfId="0" applyNumberFormat="1" applyFont="1" applyAlignment="1" applyProtection="1">
      <alignment vertical="center" wrapText="1"/>
    </xf>
    <xf numFmtId="2" fontId="24" fillId="0" borderId="0" xfId="0" applyNumberFormat="1" applyFont="1" applyAlignment="1" applyProtection="1"/>
    <xf numFmtId="0" fontId="46" fillId="0" borderId="0" xfId="0" applyFont="1" applyAlignment="1">
      <alignment horizontal="center" vertical="center" textRotation="90"/>
    </xf>
    <xf numFmtId="0" fontId="48" fillId="0" borderId="0" xfId="0" applyFont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46" fillId="0" borderId="0" xfId="0" applyFont="1" applyAlignment="1" applyProtection="1">
      <alignment horizontal="center" vertical="center" textRotation="90"/>
    </xf>
    <xf numFmtId="0" fontId="48" fillId="0" borderId="0" xfId="0" applyFont="1" applyAlignment="1" applyProtection="1">
      <alignment horizontal="center" vertical="center" textRotation="90"/>
    </xf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2" fontId="0" fillId="0" borderId="63" xfId="0" applyNumberFormat="1" applyFill="1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/>
    <xf numFmtId="0" fontId="0" fillId="0" borderId="0" xfId="0" applyAlignment="1" applyProtection="1"/>
    <xf numFmtId="2" fontId="43" fillId="0" borderId="0" xfId="0" applyNumberFormat="1" applyFont="1" applyAlignment="1" applyProtection="1">
      <alignment vertical="center" wrapText="1"/>
    </xf>
    <xf numFmtId="2" fontId="45" fillId="0" borderId="0" xfId="0" applyNumberFormat="1" applyFont="1" applyAlignment="1" applyProtection="1"/>
    <xf numFmtId="0" fontId="45" fillId="0" borderId="0" xfId="0" applyFont="1" applyAlignment="1" applyProtection="1"/>
    <xf numFmtId="0" fontId="49" fillId="0" borderId="24" xfId="1" applyFont="1" applyBorder="1" applyAlignment="1" applyProtection="1">
      <alignment horizontal="center" vertical="center" wrapText="1"/>
    </xf>
    <xf numFmtId="0" fontId="49" fillId="0" borderId="25" xfId="1" applyFont="1" applyBorder="1" applyAlignment="1" applyProtection="1">
      <alignment horizontal="center" vertical="center"/>
    </xf>
    <xf numFmtId="0" fontId="49" fillId="0" borderId="26" xfId="1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28" fillId="0" borderId="40" xfId="0" applyFont="1" applyBorder="1" applyAlignment="1" applyProtection="1">
      <alignment horizontal="center" vertical="center" wrapText="1"/>
    </xf>
    <xf numFmtId="0" fontId="40" fillId="0" borderId="41" xfId="0" applyFont="1" applyBorder="1" applyAlignment="1" applyProtection="1">
      <alignment vertical="center"/>
    </xf>
    <xf numFmtId="2" fontId="28" fillId="0" borderId="59" xfId="0" applyNumberFormat="1" applyFont="1" applyFill="1" applyBorder="1" applyAlignment="1" applyProtection="1"/>
    <xf numFmtId="0" fontId="0" fillId="0" borderId="10" xfId="0" applyBorder="1" applyAlignment="1" applyProtection="1"/>
    <xf numFmtId="0" fontId="0" fillId="0" borderId="60" xfId="0" applyBorder="1" applyAlignment="1" applyProtection="1"/>
    <xf numFmtId="2" fontId="0" fillId="0" borderId="61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2" fontId="28" fillId="0" borderId="61" xfId="0" applyNumberFormat="1" applyFont="1" applyFill="1" applyBorder="1" applyAlignment="1" applyProtection="1"/>
    <xf numFmtId="0" fontId="0" fillId="0" borderId="2" xfId="0" applyBorder="1" applyAlignment="1" applyProtection="1"/>
    <xf numFmtId="0" fontId="0" fillId="0" borderId="62" xfId="0" applyBorder="1" applyAlignment="1" applyProtection="1"/>
    <xf numFmtId="0" fontId="7" fillId="0" borderId="6" xfId="2" applyBorder="1" applyAlignment="1" applyProtection="1">
      <alignment horizontal="center" vertical="center"/>
    </xf>
    <xf numFmtId="0" fontId="7" fillId="0" borderId="8" xfId="2" applyBorder="1" applyAlignment="1" applyProtection="1">
      <alignment horizontal="center" vertical="center"/>
    </xf>
    <xf numFmtId="0" fontId="7" fillId="0" borderId="11" xfId="2" applyBorder="1" applyAlignment="1" applyProtection="1">
      <alignment horizontal="center" vertical="center"/>
    </xf>
    <xf numFmtId="9" fontId="7" fillId="0" borderId="5" xfId="2" applyNumberFormat="1" applyBorder="1" applyAlignment="1" applyProtection="1">
      <alignment horizontal="center" vertical="center"/>
    </xf>
    <xf numFmtId="9" fontId="7" fillId="0" borderId="0" xfId="2" applyNumberFormat="1" applyBorder="1" applyAlignment="1" applyProtection="1">
      <alignment horizontal="center" vertical="center"/>
    </xf>
    <xf numFmtId="9" fontId="7" fillId="0" borderId="10" xfId="2" applyNumberFormat="1" applyBorder="1" applyAlignment="1" applyProtection="1">
      <alignment horizontal="center" vertical="center"/>
    </xf>
    <xf numFmtId="0" fontId="7" fillId="0" borderId="5" xfId="2" applyBorder="1" applyAlignment="1" applyProtection="1">
      <alignment horizontal="center" vertical="center"/>
    </xf>
    <xf numFmtId="0" fontId="7" fillId="0" borderId="0" xfId="2" applyBorder="1" applyAlignment="1" applyProtection="1">
      <alignment horizontal="center" vertical="center"/>
    </xf>
    <xf numFmtId="0" fontId="7" fillId="0" borderId="10" xfId="2" applyBorder="1" applyAlignment="1" applyProtection="1">
      <alignment horizontal="center" vertical="center"/>
    </xf>
    <xf numFmtId="49" fontId="7" fillId="3" borderId="0" xfId="2" applyNumberFormat="1" applyFill="1" applyBorder="1" applyAlignment="1" applyProtection="1">
      <alignment horizontal="left"/>
    </xf>
    <xf numFmtId="0" fontId="7" fillId="3" borderId="0" xfId="2" applyFill="1" applyBorder="1" applyAlignment="1" applyProtection="1">
      <alignment horizontal="left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6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1.a Effectifs groupes (1-4)'!C4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. R&#233;partition des groupes'!C8"/><Relationship Id="rId2" Type="http://schemas.openxmlformats.org/officeDocument/2006/relationships/hyperlink" Target="#'1.b Effectifs groupes (5-8)'!C4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a Effectifs groupes (1-4)'!C4"/><Relationship Id="rId2" Type="http://schemas.openxmlformats.org/officeDocument/2006/relationships/hyperlink" Target="#'1.c Effectif Direction'!A6"/><Relationship Id="rId1" Type="http://schemas.openxmlformats.org/officeDocument/2006/relationships/image" Target="../media/image1.jpeg"/><Relationship Id="rId4" Type="http://schemas.openxmlformats.org/officeDocument/2006/relationships/hyperlink" Target="#'1. R&#233;partition des groupes'!C8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b Effectifs groupes (5-8)'!C4"/><Relationship Id="rId2" Type="http://schemas.openxmlformats.org/officeDocument/2006/relationships/hyperlink" Target="#'2.a Synth&#232;se'!A4"/><Relationship Id="rId1" Type="http://schemas.openxmlformats.org/officeDocument/2006/relationships/image" Target="../media/image1.jpeg"/><Relationship Id="rId4" Type="http://schemas.openxmlformats.org/officeDocument/2006/relationships/hyperlink" Target="#'1. R&#233;partition des groupes'!C8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1.c Effectif Direction'!A6"/><Relationship Id="rId2" Type="http://schemas.openxmlformats.org/officeDocument/2006/relationships/hyperlink" Target="#'2.b Remarques'!B2"/><Relationship Id="rId1" Type="http://schemas.openxmlformats.org/officeDocument/2006/relationships/image" Target="../media/image1.jpeg"/><Relationship Id="rId4" Type="http://schemas.openxmlformats.org/officeDocument/2006/relationships/hyperlink" Target="#'1. R&#233;partition des groupes'!C8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1. R&#233;partition des groupes'!C8"/><Relationship Id="rId2" Type="http://schemas.openxmlformats.org/officeDocument/2006/relationships/hyperlink" Target="#'2.a Synth&#232;se'!B3"/><Relationship Id="rId1" Type="http://schemas.openxmlformats.org/officeDocument/2006/relationships/hyperlink" Target="#'3.a Calculateur'!B2"/><Relationship Id="rId4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3.b Pond&#233;ration'!B2"/><Relationship Id="rId2" Type="http://schemas.openxmlformats.org/officeDocument/2006/relationships/hyperlink" Target="#'1. R&#233;partition des groupes'!C8"/><Relationship Id="rId1" Type="http://schemas.openxmlformats.org/officeDocument/2006/relationships/hyperlink" Target="#'2.b Remarques'!B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3.a Calculateur'!A1"/><Relationship Id="rId1" Type="http://schemas.openxmlformats.org/officeDocument/2006/relationships/image" Target="../media/image1.jpeg"/><Relationship Id="rId4" Type="http://schemas.openxmlformats.org/officeDocument/2006/relationships/hyperlink" Target="#'1. R&#233;partition des groupes'!C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183696</xdr:colOff>
      <xdr:row>1</xdr:row>
      <xdr:rowOff>0</xdr:rowOff>
    </xdr:from>
    <xdr:to>
      <xdr:col>2</xdr:col>
      <xdr:colOff>289650</xdr:colOff>
      <xdr:row>1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96" y="0"/>
          <a:ext cx="935990" cy="795655"/>
        </a:xfrm>
        <a:prstGeom prst="rect">
          <a:avLst/>
        </a:prstGeom>
      </xdr:spPr>
    </xdr:pic>
    <xdr:clientData/>
  </xdr:twoCellAnchor>
  <xdr:twoCellAnchor>
    <xdr:from>
      <xdr:col>10</xdr:col>
      <xdr:colOff>149199</xdr:colOff>
      <xdr:row>24</xdr:row>
      <xdr:rowOff>106451</xdr:rowOff>
    </xdr:from>
    <xdr:to>
      <xdr:col>10</xdr:col>
      <xdr:colOff>709362</xdr:colOff>
      <xdr:row>26</xdr:row>
      <xdr:rowOff>99647</xdr:rowOff>
    </xdr:to>
    <xdr:sp macro="" textlink="">
      <xdr:nvSpPr>
        <xdr:cNvPr id="4" name="Rectangle à coins arrondi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59599" y="5662701"/>
          <a:ext cx="560163" cy="386896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934403</xdr:colOff>
      <xdr:row>0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934403" cy="795655"/>
        </a:xfrm>
        <a:prstGeom prst="rect">
          <a:avLst/>
        </a:prstGeom>
      </xdr:spPr>
    </xdr:pic>
    <xdr:clientData/>
  </xdr:twoCellAnchor>
  <xdr:twoCellAnchor>
    <xdr:from>
      <xdr:col>11</xdr:col>
      <xdr:colOff>174625</xdr:colOff>
      <xdr:row>73</xdr:row>
      <xdr:rowOff>7414</xdr:rowOff>
    </xdr:from>
    <xdr:to>
      <xdr:col>13</xdr:col>
      <xdr:colOff>57466</xdr:colOff>
      <xdr:row>75</xdr:row>
      <xdr:rowOff>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86750" y="14906102"/>
          <a:ext cx="557529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  <xdr:twoCellAnchor>
    <xdr:from>
      <xdr:col>10</xdr:col>
      <xdr:colOff>254001</xdr:colOff>
      <xdr:row>73</xdr:row>
      <xdr:rowOff>7414</xdr:rowOff>
    </xdr:from>
    <xdr:to>
      <xdr:col>11</xdr:col>
      <xdr:colOff>110780</xdr:colOff>
      <xdr:row>75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91439" y="14906102"/>
          <a:ext cx="531466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préc.</a:t>
          </a:r>
          <a:endParaRPr lang="fr-CH" sz="700" b="1"/>
        </a:p>
      </xdr:txBody>
    </xdr:sp>
    <xdr:clientData/>
  </xdr:twoCellAnchor>
  <xdr:twoCellAnchor>
    <xdr:from>
      <xdr:col>13</xdr:col>
      <xdr:colOff>107687</xdr:colOff>
      <xdr:row>73</xdr:row>
      <xdr:rowOff>7414</xdr:rowOff>
    </xdr:from>
    <xdr:to>
      <xdr:col>13</xdr:col>
      <xdr:colOff>667850</xdr:colOff>
      <xdr:row>75</xdr:row>
      <xdr:rowOff>0</xdr:rowOff>
    </xdr:to>
    <xdr:sp macro="" textlink="">
      <xdr:nvSpPr>
        <xdr:cNvPr id="7" name="Rectangle à coins arrondi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180250" y="14779102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Premièrepage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934403</xdr:colOff>
      <xdr:row>0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934403" cy="795655"/>
        </a:xfrm>
        <a:prstGeom prst="rect">
          <a:avLst/>
        </a:prstGeom>
      </xdr:spPr>
    </xdr:pic>
    <xdr:clientData/>
  </xdr:twoCellAnchor>
  <xdr:twoCellAnchor>
    <xdr:from>
      <xdr:col>11</xdr:col>
      <xdr:colOff>137188</xdr:colOff>
      <xdr:row>73</xdr:row>
      <xdr:rowOff>0</xdr:rowOff>
    </xdr:from>
    <xdr:to>
      <xdr:col>11</xdr:col>
      <xdr:colOff>755966</xdr:colOff>
      <xdr:row>74</xdr:row>
      <xdr:rowOff>191023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447751" y="14771688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  <xdr:twoCellAnchor>
    <xdr:from>
      <xdr:col>10</xdr:col>
      <xdr:colOff>230188</xdr:colOff>
      <xdr:row>73</xdr:row>
      <xdr:rowOff>0</xdr:rowOff>
    </xdr:from>
    <xdr:to>
      <xdr:col>11</xdr:col>
      <xdr:colOff>86967</xdr:colOff>
      <xdr:row>74</xdr:row>
      <xdr:rowOff>191023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778751" y="14771688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préc.</a:t>
          </a:r>
          <a:endParaRPr lang="fr-CH" sz="700" b="1"/>
        </a:p>
      </xdr:txBody>
    </xdr:sp>
    <xdr:clientData/>
  </xdr:twoCellAnchor>
  <xdr:twoCellAnchor>
    <xdr:from>
      <xdr:col>13</xdr:col>
      <xdr:colOff>44187</xdr:colOff>
      <xdr:row>73</xdr:row>
      <xdr:rowOff>0</xdr:rowOff>
    </xdr:from>
    <xdr:to>
      <xdr:col>13</xdr:col>
      <xdr:colOff>604350</xdr:colOff>
      <xdr:row>74</xdr:row>
      <xdr:rowOff>191023</xdr:rowOff>
    </xdr:to>
    <xdr:sp macro="" textlink="">
      <xdr:nvSpPr>
        <xdr:cNvPr id="7" name="Rectangle à coins arrondi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116750" y="14771688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Premièrepage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0</xdr:col>
      <xdr:colOff>935990</xdr:colOff>
      <xdr:row>0</xdr:row>
      <xdr:rowOff>957580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61925"/>
          <a:ext cx="935990" cy="795655"/>
        </a:xfrm>
        <a:prstGeom prst="rect">
          <a:avLst/>
        </a:prstGeom>
      </xdr:spPr>
    </xdr:pic>
    <xdr:clientData/>
  </xdr:twoCellAnchor>
  <xdr:twoCellAnchor>
    <xdr:from>
      <xdr:col>8</xdr:col>
      <xdr:colOff>256250</xdr:colOff>
      <xdr:row>14</xdr:row>
      <xdr:rowOff>0</xdr:rowOff>
    </xdr:from>
    <xdr:to>
      <xdr:col>8</xdr:col>
      <xdr:colOff>875028</xdr:colOff>
      <xdr:row>16</xdr:row>
      <xdr:rowOff>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487688" y="4262438"/>
          <a:ext cx="618778" cy="3810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  <xdr:twoCellAnchor>
    <xdr:from>
      <xdr:col>7</xdr:col>
      <xdr:colOff>635000</xdr:colOff>
      <xdr:row>14</xdr:row>
      <xdr:rowOff>0</xdr:rowOff>
    </xdr:from>
    <xdr:to>
      <xdr:col>8</xdr:col>
      <xdr:colOff>206029</xdr:colOff>
      <xdr:row>16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818688" y="4262438"/>
          <a:ext cx="618779" cy="3810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préc.</a:t>
          </a:r>
          <a:endParaRPr lang="fr-CH" sz="700" b="1"/>
        </a:p>
      </xdr:txBody>
    </xdr:sp>
    <xdr:clientData/>
  </xdr:twoCellAnchor>
  <xdr:twoCellAnchor>
    <xdr:from>
      <xdr:col>8</xdr:col>
      <xdr:colOff>925249</xdr:colOff>
      <xdr:row>14</xdr:row>
      <xdr:rowOff>0</xdr:rowOff>
    </xdr:from>
    <xdr:to>
      <xdr:col>10</xdr:col>
      <xdr:colOff>437662</xdr:colOff>
      <xdr:row>16</xdr:row>
      <xdr:rowOff>0</xdr:rowOff>
    </xdr:to>
    <xdr:sp macro="" textlink="">
      <xdr:nvSpPr>
        <xdr:cNvPr id="7" name="Rectangle à coins arrondi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156687" y="4262438"/>
          <a:ext cx="560163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Premièrepage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172403</xdr:colOff>
      <xdr:row>0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4403" cy="795655"/>
        </a:xfrm>
        <a:prstGeom prst="rect">
          <a:avLst/>
        </a:prstGeom>
      </xdr:spPr>
    </xdr:pic>
    <xdr:clientData/>
  </xdr:twoCellAnchor>
  <xdr:twoCellAnchor>
    <xdr:from>
      <xdr:col>2</xdr:col>
      <xdr:colOff>669000</xdr:colOff>
      <xdr:row>0</xdr:row>
      <xdr:rowOff>563039</xdr:rowOff>
    </xdr:from>
    <xdr:to>
      <xdr:col>3</xdr:col>
      <xdr:colOff>573403</xdr:colOff>
      <xdr:row>0</xdr:row>
      <xdr:rowOff>944562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439063" y="563039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  <xdr:twoCellAnchor>
    <xdr:from>
      <xdr:col>2</xdr:col>
      <xdr:colOff>0</xdr:colOff>
      <xdr:row>0</xdr:row>
      <xdr:rowOff>563039</xdr:rowOff>
    </xdr:from>
    <xdr:to>
      <xdr:col>2</xdr:col>
      <xdr:colOff>618779</xdr:colOff>
      <xdr:row>0</xdr:row>
      <xdr:rowOff>944562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770063" y="563039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préc.</a:t>
          </a:r>
          <a:endParaRPr lang="fr-CH" sz="700" b="1"/>
        </a:p>
      </xdr:txBody>
    </xdr:sp>
    <xdr:clientData/>
  </xdr:twoCellAnchor>
  <xdr:twoCellAnchor>
    <xdr:from>
      <xdr:col>3</xdr:col>
      <xdr:colOff>623624</xdr:colOff>
      <xdr:row>0</xdr:row>
      <xdr:rowOff>563039</xdr:rowOff>
    </xdr:from>
    <xdr:to>
      <xdr:col>4</xdr:col>
      <xdr:colOff>469412</xdr:colOff>
      <xdr:row>0</xdr:row>
      <xdr:rowOff>944562</xdr:rowOff>
    </xdr:to>
    <xdr:sp macro="" textlink="">
      <xdr:nvSpPr>
        <xdr:cNvPr id="7" name="Rectangle à coins arrondi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108062" y="563039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Premièrepage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669000</xdr:colOff>
      <xdr:row>0</xdr:row>
      <xdr:rowOff>563039</xdr:rowOff>
    </xdr:from>
    <xdr:to>
      <xdr:col>4</xdr:col>
      <xdr:colOff>573403</xdr:colOff>
      <xdr:row>0</xdr:row>
      <xdr:rowOff>944562</xdr:rowOff>
    </xdr:to>
    <xdr:sp macro="" textlink="">
      <xdr:nvSpPr>
        <xdr:cNvPr id="3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440650" y="563039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  <xdr:twoCellAnchor>
    <xdr:from>
      <xdr:col>3</xdr:col>
      <xdr:colOff>0</xdr:colOff>
      <xdr:row>0</xdr:row>
      <xdr:rowOff>563039</xdr:rowOff>
    </xdr:from>
    <xdr:to>
      <xdr:col>3</xdr:col>
      <xdr:colOff>618779</xdr:colOff>
      <xdr:row>0</xdr:row>
      <xdr:rowOff>944562</xdr:rowOff>
    </xdr:to>
    <xdr:sp macro="" textlink="">
      <xdr:nvSpPr>
        <xdr:cNvPr id="4" name="Rectangle à coins arrondi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771650" y="563039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préc.</a:t>
          </a:r>
          <a:endParaRPr lang="fr-CH" sz="700" b="1"/>
        </a:p>
      </xdr:txBody>
    </xdr:sp>
    <xdr:clientData/>
  </xdr:twoCellAnchor>
  <xdr:twoCellAnchor>
    <xdr:from>
      <xdr:col>4</xdr:col>
      <xdr:colOff>623624</xdr:colOff>
      <xdr:row>0</xdr:row>
      <xdr:rowOff>563039</xdr:rowOff>
    </xdr:from>
    <xdr:to>
      <xdr:col>5</xdr:col>
      <xdr:colOff>469412</xdr:colOff>
      <xdr:row>0</xdr:row>
      <xdr:rowOff>944562</xdr:rowOff>
    </xdr:to>
    <xdr:sp macro="" textlink="">
      <xdr:nvSpPr>
        <xdr:cNvPr id="5" name="Rectangle à coins arrondi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3109649" y="563039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Première</a:t>
          </a:r>
        </a:p>
        <a:p>
          <a:pPr algn="ctr"/>
          <a:r>
            <a:rPr lang="fr-CH" sz="700" b="1"/>
            <a:t>page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200978</xdr:colOff>
      <xdr:row>0</xdr:row>
      <xdr:rowOff>833755</xdr:rowOff>
    </xdr:to>
    <xdr:pic>
      <xdr:nvPicPr>
        <xdr:cNvPr id="6" name="Image 5" descr="logo_fr_300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38100"/>
          <a:ext cx="934403" cy="79565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</xdr:row>
      <xdr:rowOff>19049</xdr:rowOff>
    </xdr:from>
    <xdr:to>
      <xdr:col>10</xdr:col>
      <xdr:colOff>752475</xdr:colOff>
      <xdr:row>28</xdr:row>
      <xdr:rowOff>123824</xdr:rowOff>
    </xdr:to>
    <xdr:sp macro="" textlink="" fLocksText="0">
      <xdr:nvSpPr>
        <xdr:cNvPr id="7" name="ZoneText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23825" y="2105024"/>
          <a:ext cx="7600950" cy="42957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100"/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11</xdr:col>
      <xdr:colOff>0</xdr:colOff>
      <xdr:row>55</xdr:row>
      <xdr:rowOff>114300</xdr:rowOff>
    </xdr:to>
    <xdr:sp macro="" textlink="" fLocksText="0">
      <xdr:nvSpPr>
        <xdr:cNvPr id="9" name="ZoneText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33350" y="7429500"/>
          <a:ext cx="7600950" cy="42957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17318</xdr:colOff>
      <xdr:row>1</xdr:row>
      <xdr:rowOff>190499</xdr:rowOff>
    </xdr:from>
    <xdr:to>
      <xdr:col>9</xdr:col>
      <xdr:colOff>17318</xdr:colOff>
      <xdr:row>3</xdr:row>
      <xdr:rowOff>181840</xdr:rowOff>
    </xdr:to>
    <xdr:sp macro="" textlink="">
      <xdr:nvSpPr>
        <xdr:cNvPr id="4" name="Rectangle à coins arrondi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50477" y="450272"/>
          <a:ext cx="762000" cy="372341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préc.</a:t>
          </a:r>
          <a:endParaRPr lang="fr-CH" sz="700" b="1"/>
        </a:p>
      </xdr:txBody>
    </xdr:sp>
    <xdr:clientData/>
  </xdr:twoCellAnchor>
  <xdr:twoCellAnchor>
    <xdr:from>
      <xdr:col>10</xdr:col>
      <xdr:colOff>6286</xdr:colOff>
      <xdr:row>2</xdr:row>
      <xdr:rowOff>8659</xdr:rowOff>
    </xdr:from>
    <xdr:to>
      <xdr:col>10</xdr:col>
      <xdr:colOff>566449</xdr:colOff>
      <xdr:row>3</xdr:row>
      <xdr:rowOff>178034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63445" y="458932"/>
          <a:ext cx="560163" cy="3598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Premièrepage</a:t>
          </a:r>
        </a:p>
      </xdr:txBody>
    </xdr:sp>
    <xdr:clientData/>
  </xdr:twoCellAnchor>
  <xdr:twoCellAnchor>
    <xdr:from>
      <xdr:col>9</xdr:col>
      <xdr:colOff>86589</xdr:colOff>
      <xdr:row>2</xdr:row>
      <xdr:rowOff>1</xdr:rowOff>
    </xdr:from>
    <xdr:to>
      <xdr:col>9</xdr:col>
      <xdr:colOff>709696</xdr:colOff>
      <xdr:row>4</xdr:row>
      <xdr:rowOff>524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381748" y="450274"/>
          <a:ext cx="623107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553403</xdr:colOff>
      <xdr:row>0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934403" cy="795655"/>
        </a:xfrm>
        <a:prstGeom prst="rect">
          <a:avLst/>
        </a:prstGeom>
      </xdr:spPr>
    </xdr:pic>
    <xdr:clientData/>
  </xdr:twoCellAnchor>
  <xdr:twoCellAnchor editAs="oneCell">
    <xdr:from>
      <xdr:col>2</xdr:col>
      <xdr:colOff>1082386</xdr:colOff>
      <xdr:row>0</xdr:row>
      <xdr:rowOff>311728</xdr:rowOff>
    </xdr:from>
    <xdr:to>
      <xdr:col>2</xdr:col>
      <xdr:colOff>1728618</xdr:colOff>
      <xdr:row>0</xdr:row>
      <xdr:rowOff>720195</xdr:rowOff>
    </xdr:to>
    <xdr:pic>
      <xdr:nvPicPr>
        <xdr:cNvPr id="3" name="Imag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5954" y="311728"/>
          <a:ext cx="646232" cy="408467"/>
        </a:xfrm>
        <a:prstGeom prst="rect">
          <a:avLst/>
        </a:prstGeom>
      </xdr:spPr>
    </xdr:pic>
    <xdr:clientData/>
  </xdr:twoCellAnchor>
  <xdr:twoCellAnchor>
    <xdr:from>
      <xdr:col>2</xdr:col>
      <xdr:colOff>1801091</xdr:colOff>
      <xdr:row>0</xdr:row>
      <xdr:rowOff>329046</xdr:rowOff>
    </xdr:from>
    <xdr:to>
      <xdr:col>2</xdr:col>
      <xdr:colOff>2365584</xdr:colOff>
      <xdr:row>0</xdr:row>
      <xdr:rowOff>710569</xdr:rowOff>
    </xdr:to>
    <xdr:sp macro="" textlink="">
      <xdr:nvSpPr>
        <xdr:cNvPr id="5" name="Rectangle à coins arrondi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294659" y="329046"/>
          <a:ext cx="56449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Premièrepage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2" displayName="Tableau22" ref="A5:L12" headerRowDxfId="36" dataDxfId="35" totalsRowDxfId="34">
  <sortState xmlns:xlrd2="http://schemas.microsoft.com/office/spreadsheetml/2017/richdata2" ref="A5:L21">
    <sortCondition ref="F4:F21"/>
  </sortState>
  <tableColumns count="12">
    <tableColumn id="1" xr3:uid="{00000000-0010-0000-0000-000001000000}" name="Nom" dataDxfId="33" totalsRowDxfId="32"/>
    <tableColumn id="2" xr3:uid="{00000000-0010-0000-0000-000002000000}" name="Prénom" dataDxfId="31" totalsRowDxfId="30"/>
    <tableColumn id="10" xr3:uid="{00000000-0010-0000-0000-00000A000000}" name="Formation" dataDxfId="29" totalsRowDxfId="28"/>
    <tableColumn id="3" xr3:uid="{00000000-0010-0000-0000-000003000000}" name="Fonction" dataDxfId="27" totalsRowDxfId="26"/>
    <tableColumn id="11" xr3:uid="{00000000-0010-0000-0000-00000B000000}" name="Date début _x000a_contrat" dataDxfId="25" totalsRowDxfId="24"/>
    <tableColumn id="4" xr3:uid="{00000000-0010-0000-0000-000004000000}" name="Date _x000a_naissance" dataDxfId="23" totalsRowDxfId="22"/>
    <tableColumn id="5" xr3:uid="{00000000-0010-0000-0000-000005000000}" name="Taux d'activité_x000a_personnel formé" totalsRowFunction="sum" dataDxfId="21" totalsRowDxfId="20"/>
    <tableColumn id="6" xr3:uid="{00000000-0010-0000-0000-000006000000}" name="Date certificat_x000a_médical" dataDxfId="19" totalsRowDxfId="18"/>
    <tableColumn id="7" xr3:uid="{00000000-0010-0000-0000-000007000000}" name="Date casier_x000a_judiciaire ordinaire" dataDxfId="17" totalsRowDxfId="16"/>
    <tableColumn id="12" xr3:uid="{D647121C-617A-4581-9058-88883C1616E2}" name="Date casier judiciaire spécial" dataDxfId="15" totalsRowDxfId="14"/>
    <tableColumn id="8" xr3:uid="{00000000-0010-0000-0000-000008000000}" name="Date form._x000a_1er secours" dataDxfId="13" totalsRowDxfId="12"/>
    <tableColumn id="9" xr3:uid="{00000000-0010-0000-0000-000009000000}" name="Observations SEJ_x000a_(laissez vide svp)" dataDxfId="11" totalsRow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r.ch/sej/files/pdf92/directives-sur-les-structures-daccueil-prescolaires-fr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eric.odin@fr.ch%20-%20026/305.15.30" TargetMode="External"/><Relationship Id="rId1" Type="http://schemas.openxmlformats.org/officeDocument/2006/relationships/hyperlink" Target="mailto:bertrand.cuan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28"/>
  <sheetViews>
    <sheetView tabSelected="1" zoomScale="130" zoomScaleNormal="130" zoomScalePageLayoutView="130" workbookViewId="0">
      <selection activeCell="C8" sqref="C8"/>
    </sheetView>
  </sheetViews>
  <sheetFormatPr baseColWidth="10" defaultColWidth="0" defaultRowHeight="15" zeroHeight="1" x14ac:dyDescent="0.25"/>
  <cols>
    <col min="1" max="1" width="2.5703125" style="41" customWidth="1"/>
    <col min="2" max="2" width="9.5703125" style="41" customWidth="1"/>
    <col min="3" max="3" width="23.42578125" style="41" customWidth="1"/>
    <col min="4" max="6" width="11.42578125" style="41" customWidth="1"/>
    <col min="7" max="7" width="12" style="41" customWidth="1"/>
    <col min="8" max="8" width="0.5703125" style="41" customWidth="1"/>
    <col min="9" max="11" width="11.42578125" style="41" customWidth="1"/>
    <col min="12" max="12" width="9.140625" style="41" customWidth="1"/>
    <col min="13" max="13" width="2.5703125" style="41" customWidth="1"/>
    <col min="14" max="14" width="4.42578125" style="172" customWidth="1"/>
    <col min="15" max="15" width="1.5703125" style="41" customWidth="1"/>
    <col min="16" max="16384" width="11.42578125" style="41" hidden="1"/>
  </cols>
  <sheetData>
    <row r="1" spans="2:14" ht="6" customHeight="1" x14ac:dyDescent="0.25"/>
    <row r="2" spans="2:14" ht="84" customHeight="1" x14ac:dyDescent="0.25">
      <c r="B2" s="120"/>
      <c r="G2" s="354" t="s">
        <v>173</v>
      </c>
      <c r="H2" s="354"/>
      <c r="I2" s="355"/>
      <c r="J2" s="355"/>
    </row>
    <row r="3" spans="2:14" ht="18.75" customHeight="1" x14ac:dyDescent="0.25">
      <c r="B3" s="120"/>
      <c r="G3" s="118"/>
      <c r="H3" s="118"/>
      <c r="I3" s="121"/>
      <c r="J3" s="121"/>
    </row>
    <row r="4" spans="2:14" s="122" customFormat="1" ht="21.75" customHeight="1" x14ac:dyDescent="0.3">
      <c r="B4" s="253" t="s">
        <v>145</v>
      </c>
      <c r="C4" s="124"/>
      <c r="D4" s="124"/>
      <c r="G4" s="119"/>
      <c r="H4" s="119"/>
      <c r="I4" s="125"/>
      <c r="J4" s="125"/>
      <c r="M4" s="333" t="s">
        <v>100</v>
      </c>
      <c r="N4" s="330" t="s">
        <v>89</v>
      </c>
    </row>
    <row r="5" spans="2:14" s="122" customFormat="1" ht="7.5" customHeight="1" x14ac:dyDescent="0.3">
      <c r="B5" s="123"/>
      <c r="C5" s="124"/>
      <c r="D5" s="124"/>
      <c r="G5" s="119"/>
      <c r="H5" s="119"/>
      <c r="I5" s="125"/>
      <c r="J5" s="125"/>
      <c r="M5" s="334"/>
      <c r="N5" s="331"/>
    </row>
    <row r="6" spans="2:14" s="122" customFormat="1" ht="15" customHeight="1" x14ac:dyDescent="0.25">
      <c r="B6" s="254" t="s">
        <v>91</v>
      </c>
      <c r="C6" s="124"/>
      <c r="D6" s="124"/>
      <c r="G6" s="119"/>
      <c r="H6" s="119"/>
      <c r="I6" s="125"/>
      <c r="J6" s="125"/>
      <c r="M6" s="334"/>
      <c r="N6" s="331"/>
    </row>
    <row r="7" spans="2:14" s="122" customFormat="1" ht="8.25" customHeight="1" thickBot="1" x14ac:dyDescent="0.25">
      <c r="B7" s="127"/>
      <c r="F7" s="126"/>
      <c r="G7" s="119"/>
      <c r="H7" s="119"/>
      <c r="I7" s="125"/>
      <c r="J7" s="125"/>
      <c r="M7" s="334"/>
      <c r="N7" s="332"/>
    </row>
    <row r="8" spans="2:14" s="122" customFormat="1" ht="17.25" customHeight="1" x14ac:dyDescent="0.2">
      <c r="B8" s="161" t="s">
        <v>88</v>
      </c>
      <c r="C8" s="162"/>
      <c r="D8" s="128"/>
      <c r="E8" s="128"/>
      <c r="F8" s="359" t="s">
        <v>146</v>
      </c>
      <c r="G8" s="360"/>
      <c r="H8" s="361"/>
      <c r="I8" s="163"/>
      <c r="J8" s="125"/>
      <c r="M8" s="334"/>
      <c r="N8" s="335">
        <f>C9</f>
        <v>0</v>
      </c>
    </row>
    <row r="9" spans="2:14" s="122" customFormat="1" ht="24.75" customHeight="1" thickBot="1" x14ac:dyDescent="0.3">
      <c r="B9" s="160" t="s">
        <v>89</v>
      </c>
      <c r="C9" s="166"/>
      <c r="D9" s="165"/>
      <c r="E9" s="129"/>
      <c r="F9" s="362" t="s">
        <v>87</v>
      </c>
      <c r="G9" s="363"/>
      <c r="H9" s="364"/>
      <c r="I9" s="164"/>
      <c r="J9" s="125"/>
      <c r="M9" s="334"/>
      <c r="N9" s="331"/>
    </row>
    <row r="10" spans="2:14" s="122" customFormat="1" ht="15" customHeight="1" x14ac:dyDescent="0.2">
      <c r="B10" s="127"/>
      <c r="G10" s="119"/>
      <c r="H10" s="119"/>
      <c r="I10" s="125"/>
      <c r="J10" s="125"/>
      <c r="M10" s="334"/>
      <c r="N10" s="331"/>
    </row>
    <row r="11" spans="2:14" x14ac:dyDescent="0.25">
      <c r="B11" s="357" t="s">
        <v>90</v>
      </c>
      <c r="C11" s="358"/>
      <c r="D11" s="358"/>
      <c r="E11" s="358"/>
      <c r="M11" s="334"/>
      <c r="N11" s="331"/>
    </row>
    <row r="12" spans="2:14" ht="29.25" customHeight="1" x14ac:dyDescent="0.25">
      <c r="B12" s="336" t="s">
        <v>67</v>
      </c>
      <c r="C12" s="338" t="s">
        <v>79</v>
      </c>
      <c r="D12" s="345" t="s">
        <v>147</v>
      </c>
      <c r="E12" s="346"/>
      <c r="F12" s="347"/>
      <c r="G12" s="336" t="s">
        <v>148</v>
      </c>
      <c r="H12" s="130"/>
      <c r="I12" s="339" t="s">
        <v>171</v>
      </c>
      <c r="J12" s="340"/>
      <c r="K12" s="341"/>
      <c r="M12" s="334"/>
      <c r="N12" s="331"/>
    </row>
    <row r="13" spans="2:14" ht="22.5" customHeight="1" x14ac:dyDescent="0.25">
      <c r="B13" s="337"/>
      <c r="C13" s="337"/>
      <c r="D13" s="131" t="s">
        <v>57</v>
      </c>
      <c r="E13" s="131" t="s">
        <v>58</v>
      </c>
      <c r="F13" s="131" t="s">
        <v>59</v>
      </c>
      <c r="G13" s="356"/>
      <c r="H13" s="132"/>
      <c r="I13" s="342"/>
      <c r="J13" s="343"/>
      <c r="K13" s="344"/>
      <c r="M13" s="334"/>
      <c r="N13" s="332"/>
    </row>
    <row r="14" spans="2:14" ht="36" x14ac:dyDescent="0.25">
      <c r="B14" s="133"/>
      <c r="C14" s="134"/>
      <c r="D14" s="134"/>
      <c r="E14" s="134"/>
      <c r="F14" s="134"/>
      <c r="G14" s="134"/>
      <c r="H14" s="135"/>
      <c r="I14" s="320" t="s">
        <v>167</v>
      </c>
      <c r="J14" s="320" t="s">
        <v>168</v>
      </c>
      <c r="K14" s="320" t="s">
        <v>166</v>
      </c>
      <c r="M14" s="328">
        <f>C8</f>
        <v>0</v>
      </c>
      <c r="N14" s="332"/>
    </row>
    <row r="15" spans="2:14" x14ac:dyDescent="0.25">
      <c r="B15" s="136">
        <v>1</v>
      </c>
      <c r="C15" s="33"/>
      <c r="D15" s="71"/>
      <c r="E15" s="71"/>
      <c r="F15" s="71"/>
      <c r="G15" s="131">
        <f>SUM(D15:F15)</f>
        <v>0</v>
      </c>
      <c r="H15" s="137"/>
      <c r="I15" s="138">
        <f>('3.a Calculateur'!$E$18/$D$24*D15+'3.a Calculateur'!$E$19/$E$24*E15+'3.a Calculateur'!$E$20/$F$24*F15)*100</f>
        <v>0</v>
      </c>
      <c r="J15" s="138">
        <f>('3.a Calculateur'!$F$18/$D$24*D15+'3.a Calculateur'!$F$19/$E$24*E15+'3.a Calculateur'!$F$20/$F$24*F15)*100</f>
        <v>0</v>
      </c>
      <c r="K15" s="139"/>
      <c r="M15" s="329"/>
      <c r="N15" s="332"/>
    </row>
    <row r="16" spans="2:14" x14ac:dyDescent="0.25">
      <c r="B16" s="140">
        <v>2</v>
      </c>
      <c r="C16" s="33"/>
      <c r="D16" s="71"/>
      <c r="E16" s="71"/>
      <c r="F16" s="71"/>
      <c r="G16" s="131">
        <f t="shared" ref="G16:G22" si="0">SUM(D16:F16)</f>
        <v>0</v>
      </c>
      <c r="H16" s="137"/>
      <c r="I16" s="138">
        <f>('3.a Calculateur'!$E$18/$D$24*D16+'3.a Calculateur'!$E$19/$E$24*E16+'3.a Calculateur'!$E$20/$F$24*F16)*100</f>
        <v>0</v>
      </c>
      <c r="J16" s="138">
        <f>('3.a Calculateur'!$F$18/$D$24*D16+'3.a Calculateur'!$F$19/$E$24*E16+'3.a Calculateur'!$F$20/$F$24*F16)*100</f>
        <v>0</v>
      </c>
      <c r="K16" s="139"/>
      <c r="M16" s="329"/>
      <c r="N16" s="332"/>
    </row>
    <row r="17" spans="2:14" x14ac:dyDescent="0.25">
      <c r="B17" s="141">
        <v>3</v>
      </c>
      <c r="C17" s="33"/>
      <c r="D17" s="71"/>
      <c r="E17" s="71"/>
      <c r="F17" s="71"/>
      <c r="G17" s="131">
        <f t="shared" si="0"/>
        <v>0</v>
      </c>
      <c r="H17" s="137"/>
      <c r="I17" s="138">
        <f>('3.a Calculateur'!$E$18/$D$24*D17+'3.a Calculateur'!$E$19/$E$24*E17+'3.a Calculateur'!$E$20/$F$24*F17)*100</f>
        <v>0</v>
      </c>
      <c r="J17" s="138">
        <f>('3.a Calculateur'!$F$18/$D$24*D17+'3.a Calculateur'!$F$19/$E$24*E17+'3.a Calculateur'!$F$20/$F$24*F17)*100</f>
        <v>0</v>
      </c>
      <c r="K17" s="139"/>
      <c r="M17" s="329"/>
      <c r="N17" s="332"/>
    </row>
    <row r="18" spans="2:14" x14ac:dyDescent="0.25">
      <c r="B18" s="142">
        <v>4</v>
      </c>
      <c r="C18" s="33"/>
      <c r="D18" s="71"/>
      <c r="E18" s="71"/>
      <c r="F18" s="71"/>
      <c r="G18" s="131">
        <f t="shared" si="0"/>
        <v>0</v>
      </c>
      <c r="H18" s="137"/>
      <c r="I18" s="138">
        <f>('3.a Calculateur'!$E$18/$D$24*D18+'3.a Calculateur'!$E$19/$E$24*E18+'3.a Calculateur'!$E$20/$F$24*F18)*100</f>
        <v>0</v>
      </c>
      <c r="J18" s="138">
        <f>('3.a Calculateur'!$F$18/$D$24*D18+'3.a Calculateur'!$F$19/$E$24*E18+'3.a Calculateur'!$F$20/$F$24*F18)*100</f>
        <v>0</v>
      </c>
      <c r="K18" s="139"/>
      <c r="M18" s="329"/>
      <c r="N18" s="332"/>
    </row>
    <row r="19" spans="2:14" x14ac:dyDescent="0.25">
      <c r="B19" s="143">
        <v>5</v>
      </c>
      <c r="C19" s="33"/>
      <c r="D19" s="71"/>
      <c r="E19" s="71"/>
      <c r="F19" s="71"/>
      <c r="G19" s="131">
        <f t="shared" si="0"/>
        <v>0</v>
      </c>
      <c r="H19" s="137"/>
      <c r="I19" s="138">
        <f>('3.a Calculateur'!$E$18/$D$24*D19+'3.a Calculateur'!$E$19/$E$24*E19+'3.a Calculateur'!$E$20/$F$24*F19)*100</f>
        <v>0</v>
      </c>
      <c r="J19" s="138">
        <f>('3.a Calculateur'!$F$18/$D$24*D19+'3.a Calculateur'!$F$19/$E$24*E19+'3.a Calculateur'!$F$20/$F$24*F19)*100</f>
        <v>0</v>
      </c>
      <c r="K19" s="139"/>
      <c r="N19" s="332"/>
    </row>
    <row r="20" spans="2:14" x14ac:dyDescent="0.25">
      <c r="B20" s="144">
        <v>6</v>
      </c>
      <c r="C20" s="33"/>
      <c r="D20" s="71"/>
      <c r="E20" s="71"/>
      <c r="F20" s="71"/>
      <c r="G20" s="131">
        <f t="shared" si="0"/>
        <v>0</v>
      </c>
      <c r="H20" s="137"/>
      <c r="I20" s="138">
        <f>('3.a Calculateur'!$E$18/$D$24*D20+'3.a Calculateur'!$E$19/$E$24*E20+'3.a Calculateur'!$E$20/$F$24*F20)*100</f>
        <v>0</v>
      </c>
      <c r="J20" s="138">
        <f>('3.a Calculateur'!$F$18/$D$24*D20+'3.a Calculateur'!$F$19/$E$24*E20+'3.a Calculateur'!$F$20/$F$24*F20)*100</f>
        <v>0</v>
      </c>
      <c r="K20" s="139"/>
      <c r="N20" s="332"/>
    </row>
    <row r="21" spans="2:14" x14ac:dyDescent="0.25">
      <c r="B21" s="145">
        <v>7</v>
      </c>
      <c r="C21" s="33"/>
      <c r="D21" s="71"/>
      <c r="E21" s="71"/>
      <c r="F21" s="71"/>
      <c r="G21" s="131">
        <f t="shared" si="0"/>
        <v>0</v>
      </c>
      <c r="H21" s="137"/>
      <c r="I21" s="138">
        <f>('3.a Calculateur'!$E$18/$D$24*D21+'3.a Calculateur'!$E$19/$E$24*E21+'3.a Calculateur'!$E$20/$F$24*F21)*100</f>
        <v>0</v>
      </c>
      <c r="J21" s="138">
        <f>('3.a Calculateur'!$F$18/$D$24*D21+'3.a Calculateur'!$F$19/$E$24*E21+'3.a Calculateur'!$F$20/$F$24*F21)*100</f>
        <v>0</v>
      </c>
      <c r="K21" s="139"/>
      <c r="N21" s="332"/>
    </row>
    <row r="22" spans="2:14" x14ac:dyDescent="0.25">
      <c r="B22" s="146">
        <v>8</v>
      </c>
      <c r="C22" s="33"/>
      <c r="D22" s="71"/>
      <c r="E22" s="71"/>
      <c r="F22" s="71"/>
      <c r="G22" s="131">
        <f t="shared" si="0"/>
        <v>0</v>
      </c>
      <c r="H22" s="137"/>
      <c r="I22" s="147">
        <f>('3.a Calculateur'!$E$18/$D$24*D22+'3.a Calculateur'!$E$19/$E$24*E22+'3.a Calculateur'!$E$20/$F$24*F22)*100</f>
        <v>0</v>
      </c>
      <c r="J22" s="147">
        <f>('3.a Calculateur'!$F$18/$D$24*D22+'3.a Calculateur'!$F$19/$E$24*E22+'3.a Calculateur'!$F$20/$F$24*F22)*100</f>
        <v>0</v>
      </c>
      <c r="K22" s="139"/>
      <c r="N22" s="332"/>
    </row>
    <row r="23" spans="2:14" ht="15.75" thickBot="1" x14ac:dyDescent="0.3">
      <c r="B23" s="148"/>
      <c r="C23" s="149" t="s">
        <v>60</v>
      </c>
      <c r="D23" s="150">
        <f>SUM(D15:D22)</f>
        <v>0</v>
      </c>
      <c r="E23" s="150">
        <f t="shared" ref="E23:F23" si="1">SUM(E15:E22)</f>
        <v>0</v>
      </c>
      <c r="F23" s="150">
        <f t="shared" si="1"/>
        <v>0</v>
      </c>
      <c r="G23" s="150">
        <f>SUM(G15:G22)</f>
        <v>0</v>
      </c>
      <c r="H23" s="137"/>
      <c r="I23" s="151">
        <f>SUM(I15:I22)</f>
        <v>0</v>
      </c>
      <c r="J23" s="151">
        <f>SUM(J15:J22)</f>
        <v>0</v>
      </c>
      <c r="K23" s="152">
        <f>'3.a Calculateur'!J21*100</f>
        <v>0</v>
      </c>
      <c r="N23" s="332"/>
    </row>
    <row r="24" spans="2:14" ht="15.75" hidden="1" thickTop="1" x14ac:dyDescent="0.25">
      <c r="B24" s="153"/>
      <c r="C24" s="154" t="s">
        <v>60</v>
      </c>
      <c r="D24" s="155">
        <f>IF(SUM(D15:D22)=0,1,SUM(D15:D22))</f>
        <v>1</v>
      </c>
      <c r="E24" s="155">
        <f>IF(SUM(E15:E22)=0,1,SUM(E15:E22))</f>
        <v>1</v>
      </c>
      <c r="F24" s="155">
        <f>IF(SUM(F15:F22)=0,1,SUM(F15:F22))</f>
        <v>1</v>
      </c>
      <c r="G24" s="155"/>
      <c r="H24" s="156"/>
      <c r="I24" s="157"/>
      <c r="J24" s="157"/>
      <c r="K24" s="157"/>
    </row>
    <row r="25" spans="2:14" ht="16.5" thickTop="1" thickBot="1" x14ac:dyDescent="0.3"/>
    <row r="26" spans="2:14" x14ac:dyDescent="0.25">
      <c r="B26" s="351" t="s">
        <v>66</v>
      </c>
      <c r="C26" s="352"/>
      <c r="D26" s="352"/>
      <c r="E26" s="352"/>
      <c r="F26" s="352"/>
      <c r="G26" s="353"/>
    </row>
    <row r="27" spans="2:14" ht="33.75" customHeight="1" thickBot="1" x14ac:dyDescent="0.3">
      <c r="B27" s="348" t="s">
        <v>170</v>
      </c>
      <c r="C27" s="349"/>
      <c r="D27" s="349"/>
      <c r="E27" s="349"/>
      <c r="F27" s="349"/>
      <c r="G27" s="350"/>
    </row>
    <row r="28" spans="2:14" x14ac:dyDescent="0.25"/>
  </sheetData>
  <sheetProtection algorithmName="SHA-512" hashValue="eXw5oAAcbl7Xru/aF5neFty4U3WIgNepJ/drsH9N4q9jZtNKZ/z0JLu1X+U78UgIOgqIwSVoo3Ekm2/FhYDflw==" saltValue="acjJ/MmNXRxTYANrJ9ylgQ==" spinCount="100000" sheet="1" objects="1" scenarios="1"/>
  <mergeCells count="15">
    <mergeCell ref="B27:G27"/>
    <mergeCell ref="B26:G26"/>
    <mergeCell ref="G2:J2"/>
    <mergeCell ref="G12:G13"/>
    <mergeCell ref="B11:E11"/>
    <mergeCell ref="F8:H8"/>
    <mergeCell ref="F9:H9"/>
    <mergeCell ref="M14:M18"/>
    <mergeCell ref="N4:N7"/>
    <mergeCell ref="M4:M13"/>
    <mergeCell ref="N8:N23"/>
    <mergeCell ref="B12:B13"/>
    <mergeCell ref="C12:C13"/>
    <mergeCell ref="I12:K13"/>
    <mergeCell ref="D12:F12"/>
  </mergeCells>
  <dataValidations count="4">
    <dataValidation allowBlank="1" showInputMessage="1" showErrorMessage="1" prompt="Insérer la date" sqref="C8" xr:uid="{00000000-0002-0000-0000-000000000000}"/>
    <dataValidation allowBlank="1" showInputMessage="1" showErrorMessage="1" prompt="Introduire le nom de la crèche" sqref="C9:D9" xr:uid="{00000000-0002-0000-0000-000001000000}"/>
    <dataValidation allowBlank="1" showInputMessage="1" showErrorMessage="1" prompt="Insérez l'horaire journalier en caractère décimal_x000a_(11h30 = 11.50)" sqref="I8" xr:uid="{00000000-0002-0000-0000-000002000000}"/>
    <dataValidation allowBlank="1" showInputMessage="1" showErrorMessage="1" prompt="Insérez l'horaire de travail équivalent plein-temps en code décimal_x000a_(42h30 = 42.50)" sqref="I9" xr:uid="{00000000-0002-0000-0000-000003000000}"/>
  </dataValidations>
  <hyperlinks>
    <hyperlink ref="B15" location="'1.a Effectifs groupes (1-4)'!C2" tooltip="Accès infos groupe 1" display="'1.a Effectifs groupes (1-4)'!C2" xr:uid="{00000000-0004-0000-0000-000000000000}"/>
    <hyperlink ref="B16" location="'1.a Effectifs groupes (1-4)'!C19" tooltip="Accès infos groupe 2" display="'1.a Effectifs groupes (1-4)'!C19" xr:uid="{00000000-0004-0000-0000-000001000000}"/>
    <hyperlink ref="B17" location="'1.a Effectifs groupes (1-4)'!C36" tooltip="Accès infos groupe 3" display="'1.a Effectifs groupes (1-4)'!C36" xr:uid="{00000000-0004-0000-0000-000002000000}"/>
    <hyperlink ref="B18" location="'1.a Effectifs groupes (1-4)'!C53" tooltip="Accès infos groupe 4" display="'1.a Effectifs groupes (1-4)'!C53" xr:uid="{00000000-0004-0000-0000-000003000000}"/>
    <hyperlink ref="B19" location="'1.b Effectifs groupes (5-8)'!C2" tooltip="Accès infos groupe 5" display="'1.b Effectifs groupes (5-8)'!C2" xr:uid="{00000000-0004-0000-0000-000004000000}"/>
    <hyperlink ref="B20" location="'1.b Effectifs groupes (5-8)'!C19" tooltip="Accès infos groupe 6" display="'1.b Effectifs groupes (5-8)'!C19" xr:uid="{00000000-0004-0000-0000-000005000000}"/>
    <hyperlink ref="B21" location="'1.b Effectifs groupes (5-8)'!C36" tooltip="Accès infos groupe 7" display="'1.b Effectifs groupes (5-8)'!C36" xr:uid="{00000000-0004-0000-0000-000006000000}"/>
    <hyperlink ref="B22" location="'1.b Effectifs groupes (5-8)'!C53" tooltip="Accès infos groupe 8" display="'1.b Effectifs groupes (5-8)'!C53" xr:uid="{00000000-0004-0000-0000-000007000000}"/>
  </hyperlinks>
  <pageMargins left="0.70866141732283472" right="0.70866141732283472" top="0.35433070866141736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77"/>
  <sheetViews>
    <sheetView zoomScale="120" zoomScaleNormal="120" workbookViewId="0">
      <selection activeCell="C4" sqref="C4"/>
    </sheetView>
  </sheetViews>
  <sheetFormatPr baseColWidth="10" defaultColWidth="0" defaultRowHeight="15" zeroHeight="1" x14ac:dyDescent="0.25"/>
  <cols>
    <col min="1" max="1" width="1.5703125" customWidth="1"/>
    <col min="2" max="2" width="4.5703125" customWidth="1"/>
    <col min="3" max="3" width="17.42578125" customWidth="1"/>
    <col min="4" max="4" width="13.42578125" customWidth="1"/>
    <col min="5" max="5" width="10.140625" customWidth="1"/>
    <col min="6" max="6" width="14.5703125" customWidth="1"/>
    <col min="7" max="7" width="15.42578125" customWidth="1"/>
    <col min="8" max="10" width="11.42578125" customWidth="1"/>
    <col min="11" max="14" width="10.140625" style="27" customWidth="1"/>
    <col min="15" max="15" width="26" customWidth="1"/>
    <col min="16" max="16" width="1.5703125" customWidth="1"/>
    <col min="17" max="16384" width="11.42578125" hidden="1"/>
  </cols>
  <sheetData>
    <row r="1" spans="2:15" ht="81.75" customHeight="1" x14ac:dyDescent="0.25">
      <c r="I1" s="365" t="s">
        <v>174</v>
      </c>
      <c r="J1" s="366"/>
      <c r="K1" s="366"/>
    </row>
    <row r="2" spans="2:15" s="1" customFormat="1" ht="15" customHeight="1" x14ac:dyDescent="0.25">
      <c r="B2" s="367" t="s">
        <v>92</v>
      </c>
      <c r="C2" s="60" t="s">
        <v>61</v>
      </c>
      <c r="D2" s="66">
        <f>'1. Répartition des groupes'!C15</f>
        <v>0</v>
      </c>
      <c r="E2" s="61"/>
      <c r="F2" s="159">
        <f>'1. Répartition des groupes'!C8</f>
        <v>0</v>
      </c>
      <c r="G2" s="167">
        <f>'1. Répartition des groupes'!C9</f>
        <v>0</v>
      </c>
      <c r="H2" s="158"/>
      <c r="I2" s="372" t="s">
        <v>104</v>
      </c>
      <c r="J2" s="373"/>
      <c r="K2" s="369" t="s">
        <v>102</v>
      </c>
      <c r="L2" s="370"/>
      <c r="M2" s="370"/>
      <c r="N2" s="371"/>
    </row>
    <row r="3" spans="2:15" s="1" customFormat="1" ht="39" x14ac:dyDescent="0.25">
      <c r="B3" s="368"/>
      <c r="C3" s="183" t="s">
        <v>56</v>
      </c>
      <c r="D3" s="183" t="s">
        <v>1</v>
      </c>
      <c r="E3" s="173" t="s">
        <v>47</v>
      </c>
      <c r="F3" s="182" t="s">
        <v>2</v>
      </c>
      <c r="G3" s="182" t="s">
        <v>3</v>
      </c>
      <c r="H3" s="173" t="s">
        <v>63</v>
      </c>
      <c r="I3" s="173" t="s">
        <v>106</v>
      </c>
      <c r="J3" s="173" t="s">
        <v>105</v>
      </c>
      <c r="K3" s="173" t="s">
        <v>103</v>
      </c>
      <c r="L3" s="173" t="s">
        <v>178</v>
      </c>
      <c r="M3" s="173" t="s">
        <v>179</v>
      </c>
      <c r="N3" s="173" t="s">
        <v>107</v>
      </c>
      <c r="O3" s="173" t="s">
        <v>101</v>
      </c>
    </row>
    <row r="4" spans="2:15" s="1" customFormat="1" x14ac:dyDescent="0.25">
      <c r="B4" s="368"/>
      <c r="C4" s="72"/>
      <c r="D4" s="72"/>
      <c r="E4" s="73"/>
      <c r="F4" s="72"/>
      <c r="G4" s="77"/>
      <c r="H4" s="72"/>
      <c r="I4" s="74"/>
      <c r="J4" s="74"/>
      <c r="K4" s="174"/>
      <c r="L4" s="174"/>
      <c r="M4" s="174"/>
      <c r="N4" s="174"/>
      <c r="O4" s="187"/>
    </row>
    <row r="5" spans="2:15" s="1" customFormat="1" x14ac:dyDescent="0.25">
      <c r="B5" s="368"/>
      <c r="C5" s="75"/>
      <c r="D5" s="75"/>
      <c r="E5" s="75"/>
      <c r="F5" s="75"/>
      <c r="G5" s="79"/>
      <c r="H5" s="75"/>
      <c r="I5" s="76"/>
      <c r="J5" s="76"/>
      <c r="K5" s="175"/>
      <c r="L5" s="175"/>
      <c r="M5" s="175"/>
      <c r="N5" s="175"/>
      <c r="O5" s="188"/>
    </row>
    <row r="6" spans="2:15" s="1" customFormat="1" x14ac:dyDescent="0.25">
      <c r="B6" s="368"/>
      <c r="C6" s="77"/>
      <c r="D6" s="77"/>
      <c r="E6" s="77"/>
      <c r="F6" s="77"/>
      <c r="G6" s="77"/>
      <c r="H6" s="77"/>
      <c r="I6" s="78"/>
      <c r="J6" s="78"/>
      <c r="K6" s="176"/>
      <c r="L6" s="177"/>
      <c r="M6" s="177"/>
      <c r="N6" s="177"/>
      <c r="O6" s="189"/>
    </row>
    <row r="7" spans="2:15" s="1" customFormat="1" x14ac:dyDescent="0.25">
      <c r="B7" s="368"/>
      <c r="C7" s="79"/>
      <c r="D7" s="79"/>
      <c r="E7" s="79"/>
      <c r="F7" s="79"/>
      <c r="G7" s="79"/>
      <c r="H7" s="79"/>
      <c r="I7" s="80"/>
      <c r="J7" s="80"/>
      <c r="K7" s="178"/>
      <c r="L7" s="178"/>
      <c r="M7" s="178"/>
      <c r="N7" s="178"/>
      <c r="O7" s="188"/>
    </row>
    <row r="8" spans="2:15" s="1" customFormat="1" x14ac:dyDescent="0.25">
      <c r="B8" s="368"/>
      <c r="C8" s="77"/>
      <c r="D8" s="77"/>
      <c r="E8" s="77"/>
      <c r="F8" s="77"/>
      <c r="G8" s="77"/>
      <c r="H8" s="77"/>
      <c r="I8" s="78"/>
      <c r="J8" s="78"/>
      <c r="K8" s="177"/>
      <c r="L8" s="177"/>
      <c r="M8" s="177"/>
      <c r="N8" s="177"/>
      <c r="O8" s="189"/>
    </row>
    <row r="9" spans="2:15" s="1" customFormat="1" x14ac:dyDescent="0.25">
      <c r="B9" s="368"/>
      <c r="C9" s="79"/>
      <c r="D9" s="79"/>
      <c r="E9" s="79"/>
      <c r="F9" s="79"/>
      <c r="G9" s="79"/>
      <c r="H9" s="79"/>
      <c r="I9" s="80"/>
      <c r="J9" s="80"/>
      <c r="K9" s="178"/>
      <c r="L9" s="178"/>
      <c r="M9" s="178"/>
      <c r="N9" s="178"/>
      <c r="O9" s="188"/>
    </row>
    <row r="10" spans="2:15" s="1" customFormat="1" x14ac:dyDescent="0.25">
      <c r="B10" s="368"/>
      <c r="C10" s="77"/>
      <c r="D10" s="77"/>
      <c r="E10" s="77"/>
      <c r="F10" s="77"/>
      <c r="G10" s="77"/>
      <c r="H10" s="77"/>
      <c r="I10" s="78"/>
      <c r="J10" s="78"/>
      <c r="K10" s="177"/>
      <c r="L10" s="177"/>
      <c r="M10" s="177"/>
      <c r="N10" s="177"/>
      <c r="O10" s="189"/>
    </row>
    <row r="11" spans="2:15" s="1" customFormat="1" x14ac:dyDescent="0.25">
      <c r="B11" s="368"/>
      <c r="C11" s="79"/>
      <c r="D11" s="79"/>
      <c r="E11" s="79"/>
      <c r="F11" s="79"/>
      <c r="G11" s="79"/>
      <c r="H11" s="79"/>
      <c r="I11" s="80"/>
      <c r="J11" s="80"/>
      <c r="K11" s="178"/>
      <c r="L11" s="178"/>
      <c r="M11" s="178"/>
      <c r="N11" s="178"/>
      <c r="O11" s="188"/>
    </row>
    <row r="12" spans="2:15" s="1" customFormat="1" x14ac:dyDescent="0.25">
      <c r="B12" s="368"/>
      <c r="C12" s="77"/>
      <c r="D12" s="77"/>
      <c r="E12" s="77"/>
      <c r="F12" s="77"/>
      <c r="G12" s="77"/>
      <c r="H12" s="77"/>
      <c r="I12" s="78"/>
      <c r="J12" s="78"/>
      <c r="K12" s="177"/>
      <c r="L12" s="177"/>
      <c r="M12" s="177"/>
      <c r="N12" s="177"/>
      <c r="O12" s="189"/>
    </row>
    <row r="13" spans="2:15" s="1" customFormat="1" x14ac:dyDescent="0.25">
      <c r="B13" s="368"/>
      <c r="C13" s="81"/>
      <c r="D13" s="81"/>
      <c r="E13" s="81"/>
      <c r="F13" s="81"/>
      <c r="G13" s="79"/>
      <c r="H13" s="81"/>
      <c r="I13" s="82"/>
      <c r="J13" s="82"/>
      <c r="K13" s="179"/>
      <c r="L13" s="179"/>
      <c r="M13" s="179"/>
      <c r="N13" s="179"/>
      <c r="O13" s="190"/>
    </row>
    <row r="14" spans="2:15" s="1" customFormat="1" ht="15.75" thickBot="1" x14ac:dyDescent="0.3">
      <c r="B14" s="368"/>
      <c r="C14" s="50"/>
      <c r="D14" s="50"/>
      <c r="E14" s="50"/>
      <c r="F14" s="50"/>
      <c r="G14" s="50"/>
      <c r="H14" s="50"/>
      <c r="I14" s="51">
        <f>SUM(I4:I13)</f>
        <v>0</v>
      </c>
      <c r="J14" s="51">
        <f>SUM(J4:J13)</f>
        <v>0</v>
      </c>
      <c r="K14" s="180"/>
      <c r="L14" s="180"/>
      <c r="M14" s="180"/>
      <c r="N14" s="180"/>
      <c r="O14" s="184"/>
    </row>
    <row r="15" spans="2:15" s="1" customFormat="1" ht="15.75" thickTop="1" x14ac:dyDescent="0.25">
      <c r="B15" s="368"/>
      <c r="C15" s="52"/>
      <c r="D15" s="52"/>
      <c r="E15" s="52"/>
      <c r="F15" s="52" t="s">
        <v>149</v>
      </c>
      <c r="G15" s="52"/>
      <c r="H15" s="52"/>
      <c r="I15" s="53">
        <f>'1. Répartition des groupes'!I15</f>
        <v>0</v>
      </c>
      <c r="J15" s="54"/>
      <c r="K15" s="181"/>
      <c r="L15" s="181"/>
      <c r="M15" s="181"/>
      <c r="N15" s="181"/>
    </row>
    <row r="16" spans="2:15" s="1" customFormat="1" x14ac:dyDescent="0.25">
      <c r="B16" s="368"/>
      <c r="C16" s="52"/>
      <c r="D16" s="52"/>
      <c r="E16" s="52"/>
      <c r="F16" s="52" t="s">
        <v>150</v>
      </c>
      <c r="G16" s="52"/>
      <c r="H16" s="52"/>
      <c r="I16" s="55"/>
      <c r="J16" s="56">
        <f>'1. Répartition des groupes'!J15</f>
        <v>0</v>
      </c>
      <c r="K16" s="181"/>
      <c r="L16" s="181"/>
      <c r="M16" s="181"/>
      <c r="N16" s="181"/>
    </row>
    <row r="17" spans="2:15" s="1" customFormat="1" ht="15.75" thickBot="1" x14ac:dyDescent="0.3">
      <c r="B17" s="368"/>
      <c r="C17" s="52"/>
      <c r="D17" s="52"/>
      <c r="E17" s="52"/>
      <c r="F17" s="52" t="s">
        <v>64</v>
      </c>
      <c r="G17" s="52"/>
      <c r="H17" s="52"/>
      <c r="I17" s="57">
        <f>I14-I15</f>
        <v>0</v>
      </c>
      <c r="J17" s="58">
        <f>J14-J16</f>
        <v>0</v>
      </c>
      <c r="K17" s="181"/>
      <c r="L17" s="181"/>
      <c r="M17" s="181"/>
      <c r="N17" s="181"/>
    </row>
    <row r="18" spans="2:15" s="1" customFormat="1" ht="15.75" thickTop="1" x14ac:dyDescent="0.25">
      <c r="B18" s="368"/>
      <c r="C18" s="52"/>
      <c r="D18" s="52"/>
      <c r="E18" s="52"/>
      <c r="F18" s="52"/>
      <c r="G18" s="52"/>
      <c r="H18" s="52"/>
      <c r="I18" s="59"/>
      <c r="J18" s="59"/>
      <c r="K18" s="181"/>
      <c r="L18" s="181"/>
      <c r="M18" s="181"/>
      <c r="N18" s="181"/>
    </row>
    <row r="19" spans="2:15" ht="15.75" x14ac:dyDescent="0.25">
      <c r="B19" s="368"/>
      <c r="C19" s="62" t="s">
        <v>62</v>
      </c>
      <c r="D19" s="66">
        <f>'1. Répartition des groupes'!C16</f>
        <v>0</v>
      </c>
      <c r="E19" s="61"/>
      <c r="F19" s="159">
        <f>'1. Répartition des groupes'!C8</f>
        <v>0</v>
      </c>
      <c r="G19" s="167">
        <f>'1. Répartition des groupes'!C9</f>
        <v>0</v>
      </c>
      <c r="H19" s="158"/>
      <c r="I19" s="372" t="s">
        <v>104</v>
      </c>
      <c r="J19" s="373"/>
      <c r="K19" s="369" t="s">
        <v>102</v>
      </c>
      <c r="L19" s="370"/>
      <c r="M19" s="370"/>
      <c r="N19" s="371"/>
      <c r="O19" s="1"/>
    </row>
    <row r="20" spans="2:15" ht="39" x14ac:dyDescent="0.25">
      <c r="B20" s="368"/>
      <c r="C20" s="49" t="s">
        <v>56</v>
      </c>
      <c r="D20" s="49" t="s">
        <v>1</v>
      </c>
      <c r="E20" s="173" t="s">
        <v>47</v>
      </c>
      <c r="F20" s="182" t="s">
        <v>2</v>
      </c>
      <c r="G20" s="182" t="s">
        <v>3</v>
      </c>
      <c r="H20" s="173" t="s">
        <v>63</v>
      </c>
      <c r="I20" s="173" t="s">
        <v>106</v>
      </c>
      <c r="J20" s="173" t="s">
        <v>105</v>
      </c>
      <c r="K20" s="173" t="s">
        <v>103</v>
      </c>
      <c r="L20" s="173" t="s">
        <v>178</v>
      </c>
      <c r="M20" s="173" t="s">
        <v>179</v>
      </c>
      <c r="N20" s="173" t="s">
        <v>107</v>
      </c>
      <c r="O20" s="173" t="s">
        <v>101</v>
      </c>
    </row>
    <row r="21" spans="2:15" x14ac:dyDescent="0.25">
      <c r="B21" s="368"/>
      <c r="C21" s="72"/>
      <c r="D21" s="72"/>
      <c r="E21" s="73"/>
      <c r="F21" s="72"/>
      <c r="G21" s="77"/>
      <c r="H21" s="72"/>
      <c r="I21" s="74"/>
      <c r="J21" s="74"/>
      <c r="K21" s="174"/>
      <c r="L21" s="174"/>
      <c r="M21" s="174"/>
      <c r="N21" s="174"/>
      <c r="O21" s="187"/>
    </row>
    <row r="22" spans="2:15" x14ac:dyDescent="0.25">
      <c r="B22" s="368"/>
      <c r="C22" s="75"/>
      <c r="D22" s="75"/>
      <c r="E22" s="75"/>
      <c r="F22" s="75"/>
      <c r="G22" s="79"/>
      <c r="H22" s="75"/>
      <c r="I22" s="76"/>
      <c r="J22" s="76"/>
      <c r="K22" s="175"/>
      <c r="L22" s="175"/>
      <c r="M22" s="175"/>
      <c r="N22" s="175"/>
      <c r="O22" s="188"/>
    </row>
    <row r="23" spans="2:15" x14ac:dyDescent="0.25">
      <c r="B23" s="368"/>
      <c r="C23" s="77"/>
      <c r="D23" s="77"/>
      <c r="E23" s="77"/>
      <c r="F23" s="77"/>
      <c r="G23" s="77"/>
      <c r="H23" s="77"/>
      <c r="I23" s="78"/>
      <c r="J23" s="78"/>
      <c r="K23" s="176"/>
      <c r="L23" s="177"/>
      <c r="M23" s="177"/>
      <c r="N23" s="177"/>
      <c r="O23" s="189"/>
    </row>
    <row r="24" spans="2:15" x14ac:dyDescent="0.25">
      <c r="B24" s="368"/>
      <c r="C24" s="79"/>
      <c r="D24" s="79"/>
      <c r="E24" s="79"/>
      <c r="F24" s="79"/>
      <c r="G24" s="79"/>
      <c r="H24" s="79"/>
      <c r="I24" s="80"/>
      <c r="J24" s="80"/>
      <c r="K24" s="178"/>
      <c r="L24" s="178"/>
      <c r="M24" s="178"/>
      <c r="N24" s="178"/>
      <c r="O24" s="188"/>
    </row>
    <row r="25" spans="2:15" x14ac:dyDescent="0.25">
      <c r="B25" s="368"/>
      <c r="C25" s="77"/>
      <c r="D25" s="77"/>
      <c r="E25" s="77"/>
      <c r="F25" s="77"/>
      <c r="G25" s="77"/>
      <c r="H25" s="77"/>
      <c r="I25" s="78"/>
      <c r="J25" s="78"/>
      <c r="K25" s="177"/>
      <c r="L25" s="177"/>
      <c r="M25" s="177"/>
      <c r="N25" s="177"/>
      <c r="O25" s="189"/>
    </row>
    <row r="26" spans="2:15" x14ac:dyDescent="0.25">
      <c r="B26" s="368"/>
      <c r="C26" s="79"/>
      <c r="D26" s="79"/>
      <c r="E26" s="79"/>
      <c r="F26" s="79"/>
      <c r="G26" s="79"/>
      <c r="H26" s="79"/>
      <c r="I26" s="80"/>
      <c r="J26" s="80"/>
      <c r="K26" s="178"/>
      <c r="L26" s="178"/>
      <c r="M26" s="178"/>
      <c r="N26" s="178"/>
      <c r="O26" s="188"/>
    </row>
    <row r="27" spans="2:15" x14ac:dyDescent="0.25">
      <c r="B27" s="368"/>
      <c r="C27" s="77"/>
      <c r="D27" s="77"/>
      <c r="E27" s="77"/>
      <c r="F27" s="77"/>
      <c r="G27" s="77"/>
      <c r="H27" s="77"/>
      <c r="I27" s="78"/>
      <c r="J27" s="78"/>
      <c r="K27" s="177"/>
      <c r="L27" s="177"/>
      <c r="M27" s="177"/>
      <c r="N27" s="177"/>
      <c r="O27" s="189"/>
    </row>
    <row r="28" spans="2:15" x14ac:dyDescent="0.25">
      <c r="B28" s="368"/>
      <c r="C28" s="79"/>
      <c r="D28" s="79"/>
      <c r="E28" s="79"/>
      <c r="F28" s="79"/>
      <c r="G28" s="79"/>
      <c r="H28" s="79"/>
      <c r="I28" s="80"/>
      <c r="J28" s="80"/>
      <c r="K28" s="178"/>
      <c r="L28" s="178"/>
      <c r="M28" s="178"/>
      <c r="N28" s="178"/>
      <c r="O28" s="188"/>
    </row>
    <row r="29" spans="2:15" x14ac:dyDescent="0.25">
      <c r="B29" s="368"/>
      <c r="C29" s="77"/>
      <c r="D29" s="77"/>
      <c r="E29" s="77"/>
      <c r="F29" s="77"/>
      <c r="G29" s="77"/>
      <c r="H29" s="77"/>
      <c r="I29" s="78"/>
      <c r="J29" s="78"/>
      <c r="K29" s="177"/>
      <c r="L29" s="177"/>
      <c r="M29" s="177"/>
      <c r="N29" s="177"/>
      <c r="O29" s="189"/>
    </row>
    <row r="30" spans="2:15" x14ac:dyDescent="0.25">
      <c r="B30" s="368"/>
      <c r="C30" s="81"/>
      <c r="D30" s="81"/>
      <c r="E30" s="81"/>
      <c r="F30" s="81"/>
      <c r="G30" s="79"/>
      <c r="H30" s="81"/>
      <c r="I30" s="82"/>
      <c r="J30" s="82"/>
      <c r="K30" s="179"/>
      <c r="L30" s="179"/>
      <c r="M30" s="179"/>
      <c r="N30" s="179"/>
      <c r="O30" s="190"/>
    </row>
    <row r="31" spans="2:15" ht="15.75" thickBot="1" x14ac:dyDescent="0.3">
      <c r="B31" s="368"/>
      <c r="C31" s="50"/>
      <c r="D31" s="50"/>
      <c r="E31" s="50"/>
      <c r="F31" s="50"/>
      <c r="G31" s="50"/>
      <c r="H31" s="50"/>
      <c r="I31" s="51">
        <f>SUM(I21:I30)</f>
        <v>0</v>
      </c>
      <c r="J31" s="51">
        <f>SUM(J21:J30)</f>
        <v>0</v>
      </c>
      <c r="K31" s="180"/>
      <c r="L31" s="180"/>
      <c r="M31" s="180"/>
      <c r="N31" s="180"/>
    </row>
    <row r="32" spans="2:15" ht="15.75" thickTop="1" x14ac:dyDescent="0.25">
      <c r="C32" s="52"/>
      <c r="D32" s="52"/>
      <c r="E32" s="52"/>
      <c r="F32" s="52" t="s">
        <v>149</v>
      </c>
      <c r="G32" s="52"/>
      <c r="H32" s="52"/>
      <c r="I32" s="53">
        <f>'1. Répartition des groupes'!I16</f>
        <v>0</v>
      </c>
      <c r="J32" s="54"/>
      <c r="K32" s="181"/>
      <c r="L32" s="181"/>
      <c r="M32" s="181"/>
      <c r="N32" s="181"/>
    </row>
    <row r="33" spans="2:15" x14ac:dyDescent="0.25">
      <c r="C33" s="52"/>
      <c r="D33" s="52"/>
      <c r="E33" s="52"/>
      <c r="F33" s="52" t="s">
        <v>150</v>
      </c>
      <c r="G33" s="52"/>
      <c r="H33" s="52"/>
      <c r="I33" s="55"/>
      <c r="J33" s="56">
        <f>'1. Répartition des groupes'!J16</f>
        <v>0</v>
      </c>
      <c r="K33" s="181"/>
      <c r="L33" s="181"/>
      <c r="M33" s="181"/>
      <c r="N33" s="181"/>
    </row>
    <row r="34" spans="2:15" ht="15.75" thickBot="1" x14ac:dyDescent="0.3">
      <c r="C34" s="52"/>
      <c r="D34" s="52"/>
      <c r="E34" s="52"/>
      <c r="F34" s="52" t="s">
        <v>64</v>
      </c>
      <c r="G34" s="52"/>
      <c r="H34" s="52"/>
      <c r="I34" s="57">
        <f>I31-I32</f>
        <v>0</v>
      </c>
      <c r="J34" s="58">
        <f>J31-J33</f>
        <v>0</v>
      </c>
      <c r="K34" s="181"/>
      <c r="L34" s="181"/>
      <c r="M34" s="181"/>
      <c r="N34" s="181"/>
    </row>
    <row r="35" spans="2:15" ht="15.75" thickTop="1" x14ac:dyDescent="0.25">
      <c r="C35" s="52"/>
      <c r="D35" s="52"/>
      <c r="E35" s="52"/>
      <c r="F35" s="52"/>
      <c r="G35" s="52"/>
      <c r="H35" s="52"/>
      <c r="I35" s="59"/>
      <c r="J35" s="59"/>
      <c r="K35" s="181"/>
      <c r="L35" s="181"/>
      <c r="M35" s="181"/>
      <c r="N35" s="181"/>
    </row>
    <row r="36" spans="2:15" x14ac:dyDescent="0.25">
      <c r="C36" s="52"/>
      <c r="D36" s="52"/>
      <c r="E36" s="52"/>
      <c r="F36" s="52"/>
      <c r="G36" s="52"/>
      <c r="H36" s="52"/>
      <c r="I36" s="59"/>
      <c r="J36" s="59"/>
      <c r="K36" s="181"/>
      <c r="L36" s="181"/>
      <c r="M36" s="181"/>
      <c r="N36" s="181"/>
    </row>
    <row r="37" spans="2:15" x14ac:dyDescent="0.25">
      <c r="C37" s="52"/>
      <c r="D37" s="52"/>
      <c r="E37" s="52"/>
      <c r="F37" s="52"/>
      <c r="G37" s="52"/>
      <c r="H37" s="52"/>
      <c r="I37" s="59"/>
      <c r="J37" s="59"/>
      <c r="K37" s="181"/>
      <c r="L37" s="181"/>
      <c r="M37" s="181"/>
      <c r="N37" s="181"/>
    </row>
    <row r="38" spans="2:15" x14ac:dyDescent="0.25">
      <c r="C38" s="52"/>
      <c r="D38" s="52"/>
      <c r="E38" s="52"/>
      <c r="F38" s="52"/>
      <c r="G38" s="52"/>
      <c r="H38" s="52"/>
      <c r="I38" s="59"/>
      <c r="J38" s="59"/>
      <c r="K38" s="181"/>
      <c r="L38" s="181"/>
      <c r="M38" s="181"/>
      <c r="N38" s="181"/>
    </row>
    <row r="39" spans="2:15" x14ac:dyDescent="0.25">
      <c r="C39" s="52"/>
      <c r="D39" s="52"/>
      <c r="E39" s="52"/>
      <c r="F39" s="52"/>
      <c r="G39" s="52"/>
      <c r="H39" s="52"/>
      <c r="I39" s="59"/>
      <c r="J39" s="59"/>
      <c r="K39" s="181"/>
      <c r="L39" s="181"/>
      <c r="M39" s="181"/>
      <c r="N39" s="181"/>
    </row>
    <row r="40" spans="2:15" x14ac:dyDescent="0.25">
      <c r="C40" s="52"/>
      <c r="D40" s="52"/>
      <c r="E40" s="52"/>
      <c r="F40" s="52"/>
      <c r="G40" s="52"/>
      <c r="H40" s="52"/>
      <c r="I40" s="59"/>
      <c r="J40" s="59"/>
      <c r="K40" s="181"/>
      <c r="L40" s="181"/>
      <c r="M40" s="181"/>
      <c r="N40" s="181"/>
    </row>
    <row r="41" spans="2:15" x14ac:dyDescent="0.25">
      <c r="C41" s="52"/>
      <c r="D41" s="52"/>
      <c r="E41" s="52"/>
      <c r="F41" s="52"/>
      <c r="G41" s="52"/>
      <c r="H41" s="52"/>
      <c r="I41" s="59"/>
      <c r="J41" s="59"/>
      <c r="K41" s="181"/>
      <c r="L41" s="181"/>
      <c r="M41" s="181"/>
      <c r="N41" s="181"/>
    </row>
    <row r="42" spans="2:15" x14ac:dyDescent="0.25">
      <c r="C42" s="52"/>
      <c r="D42" s="52"/>
      <c r="E42" s="52"/>
      <c r="F42" s="52"/>
      <c r="G42" s="52"/>
      <c r="H42" s="52"/>
      <c r="I42" s="59"/>
      <c r="J42" s="59"/>
      <c r="K42" s="181"/>
      <c r="L42" s="181"/>
      <c r="M42" s="181"/>
      <c r="N42" s="181"/>
    </row>
    <row r="43" spans="2:15" s="1" customFormat="1" ht="15.75" x14ac:dyDescent="0.25">
      <c r="B43" s="367" t="s">
        <v>95</v>
      </c>
      <c r="C43" s="63" t="s">
        <v>65</v>
      </c>
      <c r="D43" s="67">
        <f>'1. Répartition des groupes'!C17</f>
        <v>0</v>
      </c>
      <c r="E43" s="48"/>
      <c r="F43" s="159">
        <f>'1. Répartition des groupes'!C8</f>
        <v>0</v>
      </c>
      <c r="G43" s="167">
        <f>'1. Répartition des groupes'!C9</f>
        <v>0</v>
      </c>
      <c r="H43" s="168"/>
      <c r="I43" s="372" t="s">
        <v>104</v>
      </c>
      <c r="J43" s="373"/>
      <c r="K43" s="369" t="s">
        <v>102</v>
      </c>
      <c r="L43" s="370"/>
      <c r="M43" s="370"/>
      <c r="N43" s="371"/>
    </row>
    <row r="44" spans="2:15" ht="39" x14ac:dyDescent="0.25">
      <c r="B44" s="368"/>
      <c r="C44" s="49" t="s">
        <v>56</v>
      </c>
      <c r="D44" s="49" t="s">
        <v>1</v>
      </c>
      <c r="E44" s="173" t="s">
        <v>47</v>
      </c>
      <c r="F44" s="182" t="s">
        <v>2</v>
      </c>
      <c r="G44" s="182" t="s">
        <v>3</v>
      </c>
      <c r="H44" s="173" t="s">
        <v>63</v>
      </c>
      <c r="I44" s="173" t="s">
        <v>106</v>
      </c>
      <c r="J44" s="173" t="s">
        <v>105</v>
      </c>
      <c r="K44" s="173" t="s">
        <v>103</v>
      </c>
      <c r="L44" s="173" t="s">
        <v>178</v>
      </c>
      <c r="M44" s="173" t="s">
        <v>179</v>
      </c>
      <c r="N44" s="173" t="s">
        <v>107</v>
      </c>
      <c r="O44" s="173" t="s">
        <v>101</v>
      </c>
    </row>
    <row r="45" spans="2:15" x14ac:dyDescent="0.25">
      <c r="B45" s="368"/>
      <c r="C45" s="72"/>
      <c r="D45" s="72"/>
      <c r="E45" s="73"/>
      <c r="F45" s="72"/>
      <c r="G45" s="77"/>
      <c r="H45" s="72"/>
      <c r="I45" s="74"/>
      <c r="J45" s="74"/>
      <c r="K45" s="174"/>
      <c r="L45" s="174"/>
      <c r="M45" s="174"/>
      <c r="N45" s="174"/>
      <c r="O45" s="187"/>
    </row>
    <row r="46" spans="2:15" x14ac:dyDescent="0.25">
      <c r="B46" s="368"/>
      <c r="C46" s="75"/>
      <c r="D46" s="75"/>
      <c r="E46" s="208"/>
      <c r="F46" s="75"/>
      <c r="G46" s="79"/>
      <c r="H46" s="75"/>
      <c r="I46" s="76"/>
      <c r="J46" s="76"/>
      <c r="K46" s="175"/>
      <c r="L46" s="175"/>
      <c r="M46" s="175"/>
      <c r="N46" s="175"/>
      <c r="O46" s="188"/>
    </row>
    <row r="47" spans="2:15" x14ac:dyDescent="0.25">
      <c r="B47" s="368"/>
      <c r="C47" s="77"/>
      <c r="D47" s="77"/>
      <c r="E47" s="77"/>
      <c r="F47" s="77"/>
      <c r="G47" s="77"/>
      <c r="H47" s="77"/>
      <c r="I47" s="78"/>
      <c r="J47" s="78"/>
      <c r="K47" s="176"/>
      <c r="L47" s="177"/>
      <c r="M47" s="177"/>
      <c r="N47" s="177"/>
      <c r="O47" s="189"/>
    </row>
    <row r="48" spans="2:15" x14ac:dyDescent="0.25">
      <c r="B48" s="368"/>
      <c r="C48" s="79"/>
      <c r="D48" s="79"/>
      <c r="E48" s="79"/>
      <c r="F48" s="79"/>
      <c r="G48" s="79"/>
      <c r="H48" s="79"/>
      <c r="I48" s="80"/>
      <c r="J48" s="80"/>
      <c r="K48" s="178"/>
      <c r="L48" s="178"/>
      <c r="M48" s="178"/>
      <c r="N48" s="178"/>
      <c r="O48" s="188"/>
    </row>
    <row r="49" spans="2:15" x14ac:dyDescent="0.25">
      <c r="B49" s="368"/>
      <c r="C49" s="77"/>
      <c r="D49" s="77"/>
      <c r="E49" s="77"/>
      <c r="F49" s="77"/>
      <c r="G49" s="77"/>
      <c r="H49" s="77"/>
      <c r="I49" s="78"/>
      <c r="J49" s="78"/>
      <c r="K49" s="177"/>
      <c r="L49" s="177"/>
      <c r="M49" s="177"/>
      <c r="N49" s="177"/>
      <c r="O49" s="189"/>
    </row>
    <row r="50" spans="2:15" x14ac:dyDescent="0.25">
      <c r="B50" s="368"/>
      <c r="C50" s="79"/>
      <c r="D50" s="79"/>
      <c r="E50" s="79"/>
      <c r="F50" s="79"/>
      <c r="G50" s="79"/>
      <c r="H50" s="79"/>
      <c r="I50" s="80"/>
      <c r="J50" s="80"/>
      <c r="K50" s="178"/>
      <c r="L50" s="178"/>
      <c r="M50" s="178"/>
      <c r="N50" s="178"/>
      <c r="O50" s="188"/>
    </row>
    <row r="51" spans="2:15" x14ac:dyDescent="0.25">
      <c r="B51" s="368"/>
      <c r="C51" s="77"/>
      <c r="D51" s="77"/>
      <c r="E51" s="77"/>
      <c r="F51" s="77"/>
      <c r="G51" s="77"/>
      <c r="H51" s="77"/>
      <c r="I51" s="78"/>
      <c r="J51" s="78"/>
      <c r="K51" s="177"/>
      <c r="L51" s="177"/>
      <c r="M51" s="177"/>
      <c r="N51" s="177"/>
      <c r="O51" s="189"/>
    </row>
    <row r="52" spans="2:15" x14ac:dyDescent="0.25">
      <c r="B52" s="368"/>
      <c r="C52" s="79"/>
      <c r="D52" s="79"/>
      <c r="E52" s="79"/>
      <c r="F52" s="79"/>
      <c r="G52" s="79"/>
      <c r="H52" s="79"/>
      <c r="I52" s="80"/>
      <c r="J52" s="80"/>
      <c r="K52" s="178"/>
      <c r="L52" s="178"/>
      <c r="M52" s="178"/>
      <c r="N52" s="178"/>
      <c r="O52" s="188"/>
    </row>
    <row r="53" spans="2:15" x14ac:dyDescent="0.25">
      <c r="B53" s="368"/>
      <c r="C53" s="77"/>
      <c r="D53" s="77"/>
      <c r="E53" s="77"/>
      <c r="F53" s="77"/>
      <c r="G53" s="77"/>
      <c r="H53" s="77"/>
      <c r="I53" s="78"/>
      <c r="J53" s="78"/>
      <c r="K53" s="177"/>
      <c r="L53" s="177"/>
      <c r="M53" s="177"/>
      <c r="N53" s="177"/>
      <c r="O53" s="189"/>
    </row>
    <row r="54" spans="2:15" x14ac:dyDescent="0.25">
      <c r="B54" s="368"/>
      <c r="C54" s="81"/>
      <c r="D54" s="81"/>
      <c r="E54" s="81"/>
      <c r="F54" s="81"/>
      <c r="G54" s="79"/>
      <c r="H54" s="81"/>
      <c r="I54" s="82"/>
      <c r="J54" s="82"/>
      <c r="K54" s="179"/>
      <c r="L54" s="179"/>
      <c r="M54" s="179"/>
      <c r="N54" s="179"/>
      <c r="O54" s="190"/>
    </row>
    <row r="55" spans="2:15" ht="15.75" thickBot="1" x14ac:dyDescent="0.3">
      <c r="B55" s="368"/>
      <c r="C55" s="50"/>
      <c r="D55" s="50"/>
      <c r="E55" s="50"/>
      <c r="F55" s="50"/>
      <c r="G55" s="50"/>
      <c r="H55" s="50"/>
      <c r="I55" s="51">
        <f>SUM(I45:I54)</f>
        <v>0</v>
      </c>
      <c r="J55" s="51">
        <f>SUM(J45:J54)</f>
        <v>0</v>
      </c>
      <c r="K55" s="180"/>
      <c r="L55" s="180"/>
      <c r="M55" s="180"/>
      <c r="N55" s="180"/>
    </row>
    <row r="56" spans="2:15" ht="15.75" thickTop="1" x14ac:dyDescent="0.25">
      <c r="B56" s="368"/>
      <c r="C56" s="52"/>
      <c r="D56" s="52"/>
      <c r="E56" s="52"/>
      <c r="F56" s="52" t="s">
        <v>149</v>
      </c>
      <c r="G56" s="52"/>
      <c r="H56" s="52"/>
      <c r="I56" s="53">
        <f>'1. Répartition des groupes'!I17</f>
        <v>0</v>
      </c>
      <c r="J56" s="54"/>
      <c r="K56" s="181"/>
      <c r="L56" s="181"/>
      <c r="M56" s="181"/>
      <c r="N56" s="181"/>
    </row>
    <row r="57" spans="2:15" x14ac:dyDescent="0.25">
      <c r="B57" s="368"/>
      <c r="C57" s="52"/>
      <c r="D57" s="52"/>
      <c r="E57" s="52"/>
      <c r="F57" s="52" t="s">
        <v>150</v>
      </c>
      <c r="G57" s="52"/>
      <c r="H57" s="52"/>
      <c r="I57" s="55"/>
      <c r="J57" s="56">
        <f>'1. Répartition des groupes'!J17</f>
        <v>0</v>
      </c>
      <c r="K57" s="181"/>
      <c r="L57" s="181"/>
      <c r="M57" s="181"/>
      <c r="N57" s="181"/>
    </row>
    <row r="58" spans="2:15" ht="15.75" thickBot="1" x14ac:dyDescent="0.3">
      <c r="B58" s="368"/>
      <c r="C58" s="52"/>
      <c r="D58" s="52"/>
      <c r="E58" s="52"/>
      <c r="F58" s="52" t="s">
        <v>64</v>
      </c>
      <c r="G58" s="52"/>
      <c r="H58" s="52"/>
      <c r="I58" s="57">
        <f>I55-I56</f>
        <v>0</v>
      </c>
      <c r="J58" s="58">
        <f>J55-J57</f>
        <v>0</v>
      </c>
      <c r="K58" s="181"/>
      <c r="L58" s="181"/>
      <c r="M58" s="181"/>
      <c r="N58" s="181"/>
    </row>
    <row r="59" spans="2:15" ht="15.75" thickTop="1" x14ac:dyDescent="0.25">
      <c r="B59" s="368"/>
      <c r="C59" s="52"/>
      <c r="D59" s="52"/>
      <c r="E59" s="52"/>
      <c r="F59" s="52"/>
      <c r="G59" s="52"/>
      <c r="H59" s="52"/>
      <c r="I59" s="59"/>
      <c r="J59" s="59"/>
      <c r="K59" s="181"/>
      <c r="L59" s="181"/>
      <c r="M59" s="181"/>
      <c r="N59" s="181"/>
    </row>
    <row r="60" spans="2:15" s="64" customFormat="1" ht="15.75" x14ac:dyDescent="0.25">
      <c r="B60" s="368"/>
      <c r="C60" s="65" t="s">
        <v>68</v>
      </c>
      <c r="D60" s="66">
        <f>'1. Répartition des groupes'!C18</f>
        <v>0</v>
      </c>
      <c r="E60" s="61"/>
      <c r="F60" s="159">
        <f>'1. Répartition des groupes'!C8</f>
        <v>0</v>
      </c>
      <c r="G60" s="167">
        <f>'1. Répartition des groupes'!C9</f>
        <v>0</v>
      </c>
      <c r="H60" s="168"/>
      <c r="I60" s="372" t="s">
        <v>104</v>
      </c>
      <c r="J60" s="373"/>
      <c r="K60" s="369" t="s">
        <v>102</v>
      </c>
      <c r="L60" s="370"/>
      <c r="M60" s="370"/>
      <c r="N60" s="371"/>
      <c r="O60" s="1"/>
    </row>
    <row r="61" spans="2:15" ht="39" x14ac:dyDescent="0.25">
      <c r="B61" s="368"/>
      <c r="C61" s="49" t="s">
        <v>56</v>
      </c>
      <c r="D61" s="49" t="s">
        <v>1</v>
      </c>
      <c r="E61" s="173" t="s">
        <v>47</v>
      </c>
      <c r="F61" s="182" t="s">
        <v>2</v>
      </c>
      <c r="G61" s="182" t="s">
        <v>3</v>
      </c>
      <c r="H61" s="173" t="s">
        <v>63</v>
      </c>
      <c r="I61" s="173" t="s">
        <v>106</v>
      </c>
      <c r="J61" s="173" t="s">
        <v>105</v>
      </c>
      <c r="K61" s="173" t="s">
        <v>103</v>
      </c>
      <c r="L61" s="173" t="s">
        <v>178</v>
      </c>
      <c r="M61" s="173" t="s">
        <v>179</v>
      </c>
      <c r="N61" s="173" t="s">
        <v>107</v>
      </c>
      <c r="O61" s="173" t="s">
        <v>101</v>
      </c>
    </row>
    <row r="62" spans="2:15" x14ac:dyDescent="0.25">
      <c r="B62" s="368"/>
      <c r="C62" s="72"/>
      <c r="D62" s="72"/>
      <c r="E62" s="73"/>
      <c r="F62" s="72"/>
      <c r="G62" s="77"/>
      <c r="H62" s="72"/>
      <c r="I62" s="74"/>
      <c r="J62" s="74"/>
      <c r="K62" s="174"/>
      <c r="L62" s="174"/>
      <c r="M62" s="174"/>
      <c r="N62" s="174"/>
      <c r="O62" s="187"/>
    </row>
    <row r="63" spans="2:15" x14ac:dyDescent="0.25">
      <c r="B63" s="368"/>
      <c r="C63" s="75"/>
      <c r="D63" s="75"/>
      <c r="E63" s="75"/>
      <c r="F63" s="75"/>
      <c r="G63" s="79"/>
      <c r="H63" s="75"/>
      <c r="I63" s="76"/>
      <c r="J63" s="76"/>
      <c r="K63" s="175"/>
      <c r="L63" s="175"/>
      <c r="M63" s="175"/>
      <c r="N63" s="175"/>
      <c r="O63" s="188"/>
    </row>
    <row r="64" spans="2:15" x14ac:dyDescent="0.25">
      <c r="B64" s="368"/>
      <c r="C64" s="77"/>
      <c r="D64" s="77"/>
      <c r="E64" s="77"/>
      <c r="F64" s="77"/>
      <c r="G64" s="77"/>
      <c r="H64" s="77"/>
      <c r="I64" s="78"/>
      <c r="J64" s="78"/>
      <c r="K64" s="176"/>
      <c r="L64" s="177"/>
      <c r="M64" s="177"/>
      <c r="N64" s="177"/>
      <c r="O64" s="189"/>
    </row>
    <row r="65" spans="2:15" x14ac:dyDescent="0.25">
      <c r="B65" s="368"/>
      <c r="C65" s="79"/>
      <c r="D65" s="79"/>
      <c r="E65" s="79"/>
      <c r="F65" s="79"/>
      <c r="G65" s="79"/>
      <c r="H65" s="79"/>
      <c r="I65" s="80"/>
      <c r="J65" s="80"/>
      <c r="K65" s="178"/>
      <c r="L65" s="178"/>
      <c r="M65" s="178"/>
      <c r="N65" s="178"/>
      <c r="O65" s="188"/>
    </row>
    <row r="66" spans="2:15" x14ac:dyDescent="0.25">
      <c r="B66" s="368"/>
      <c r="C66" s="77"/>
      <c r="D66" s="77"/>
      <c r="E66" s="77"/>
      <c r="F66" s="77"/>
      <c r="G66" s="77"/>
      <c r="H66" s="77"/>
      <c r="I66" s="78"/>
      <c r="J66" s="78"/>
      <c r="K66" s="177"/>
      <c r="L66" s="177"/>
      <c r="M66" s="177"/>
      <c r="N66" s="177"/>
      <c r="O66" s="189"/>
    </row>
    <row r="67" spans="2:15" x14ac:dyDescent="0.25">
      <c r="B67" s="368"/>
      <c r="C67" s="79"/>
      <c r="D67" s="79"/>
      <c r="E67" s="79"/>
      <c r="F67" s="79"/>
      <c r="G67" s="79"/>
      <c r="H67" s="79"/>
      <c r="I67" s="80"/>
      <c r="J67" s="80"/>
      <c r="K67" s="178"/>
      <c r="L67" s="178"/>
      <c r="M67" s="178"/>
      <c r="N67" s="178"/>
      <c r="O67" s="188"/>
    </row>
    <row r="68" spans="2:15" x14ac:dyDescent="0.25">
      <c r="B68" s="368"/>
      <c r="C68" s="77"/>
      <c r="D68" s="77"/>
      <c r="E68" s="77"/>
      <c r="F68" s="77"/>
      <c r="G68" s="77"/>
      <c r="H68" s="77"/>
      <c r="I68" s="78"/>
      <c r="J68" s="78"/>
      <c r="K68" s="177"/>
      <c r="L68" s="177"/>
      <c r="M68" s="177"/>
      <c r="N68" s="177"/>
      <c r="O68" s="189"/>
    </row>
    <row r="69" spans="2:15" x14ac:dyDescent="0.25">
      <c r="B69" s="368"/>
      <c r="C69" s="79"/>
      <c r="D69" s="79"/>
      <c r="E69" s="79"/>
      <c r="F69" s="79"/>
      <c r="G69" s="79"/>
      <c r="H69" s="79"/>
      <c r="I69" s="80"/>
      <c r="J69" s="80"/>
      <c r="K69" s="178"/>
      <c r="L69" s="178"/>
      <c r="M69" s="178"/>
      <c r="N69" s="178"/>
      <c r="O69" s="188"/>
    </row>
    <row r="70" spans="2:15" x14ac:dyDescent="0.25">
      <c r="B70" s="368"/>
      <c r="C70" s="77"/>
      <c r="D70" s="77"/>
      <c r="E70" s="77"/>
      <c r="F70" s="77"/>
      <c r="G70" s="77"/>
      <c r="H70" s="77"/>
      <c r="I70" s="78"/>
      <c r="J70" s="78"/>
      <c r="K70" s="177"/>
      <c r="L70" s="177"/>
      <c r="M70" s="177"/>
      <c r="N70" s="177"/>
      <c r="O70" s="189"/>
    </row>
    <row r="71" spans="2:15" x14ac:dyDescent="0.25">
      <c r="B71" s="368"/>
      <c r="C71" s="81"/>
      <c r="D71" s="81"/>
      <c r="E71" s="81"/>
      <c r="F71" s="81"/>
      <c r="G71" s="79"/>
      <c r="H71" s="81"/>
      <c r="I71" s="82"/>
      <c r="J71" s="82"/>
      <c r="K71" s="179"/>
      <c r="L71" s="179"/>
      <c r="M71" s="179"/>
      <c r="N71" s="179"/>
      <c r="O71" s="190"/>
    </row>
    <row r="72" spans="2:15" ht="15.75" thickBot="1" x14ac:dyDescent="0.3">
      <c r="B72" s="368"/>
      <c r="C72" s="50"/>
      <c r="D72" s="50"/>
      <c r="E72" s="50"/>
      <c r="F72" s="50"/>
      <c r="G72" s="50"/>
      <c r="H72" s="50"/>
      <c r="I72" s="51">
        <f>SUM(I62:I71)</f>
        <v>0</v>
      </c>
      <c r="J72" s="51">
        <f>SUM(J62:J71)</f>
        <v>0</v>
      </c>
      <c r="K72" s="180"/>
      <c r="L72" s="180"/>
      <c r="M72" s="180"/>
      <c r="N72" s="180"/>
    </row>
    <row r="73" spans="2:15" ht="15.75" thickTop="1" x14ac:dyDescent="0.25">
      <c r="C73" s="52"/>
      <c r="D73" s="52"/>
      <c r="E73" s="52"/>
      <c r="F73" s="52" t="s">
        <v>149</v>
      </c>
      <c r="G73" s="52"/>
      <c r="H73" s="52"/>
      <c r="I73" s="53">
        <f>'1. Répartition des groupes'!I18</f>
        <v>0</v>
      </c>
      <c r="J73" s="54"/>
      <c r="K73" s="181"/>
      <c r="L73" s="181"/>
      <c r="M73" s="181"/>
      <c r="N73" s="181"/>
    </row>
    <row r="74" spans="2:15" x14ac:dyDescent="0.25">
      <c r="C74" s="52"/>
      <c r="D74" s="52"/>
      <c r="E74" s="52"/>
      <c r="F74" s="52" t="s">
        <v>150</v>
      </c>
      <c r="G74" s="52"/>
      <c r="H74" s="52"/>
      <c r="I74" s="55"/>
      <c r="J74" s="56">
        <f>'1. Répartition des groupes'!J18</f>
        <v>0</v>
      </c>
      <c r="K74" s="181"/>
      <c r="L74" s="181"/>
      <c r="M74" s="181"/>
      <c r="N74" s="181"/>
    </row>
    <row r="75" spans="2:15" ht="15.75" thickBot="1" x14ac:dyDescent="0.3">
      <c r="C75" s="52"/>
      <c r="D75" s="52"/>
      <c r="E75" s="52"/>
      <c r="F75" s="52" t="s">
        <v>64</v>
      </c>
      <c r="G75" s="52"/>
      <c r="H75" s="52"/>
      <c r="I75" s="57">
        <f>I72-I73</f>
        <v>0</v>
      </c>
      <c r="J75" s="58">
        <f>J72-J74</f>
        <v>0</v>
      </c>
      <c r="K75" s="181"/>
      <c r="L75" s="181"/>
      <c r="M75" s="181"/>
      <c r="N75" s="181"/>
    </row>
    <row r="76" spans="2:15" ht="15.75" thickTop="1" x14ac:dyDescent="0.25"/>
    <row r="77" spans="2:15" x14ac:dyDescent="0.25"/>
  </sheetData>
  <sheetProtection algorithmName="SHA-512" hashValue="JwOP0yZlFJ0YmQXP/G4oq2mDldqsrGPCbqeKGktOEnLhh6RyLAfapw2rbt2yuO/pdQqhSlanWnZm6W7WyYMxvA==" saltValue="NlG2N+rbNGogx1pxrqbv9w==" spinCount="100000" sheet="1" objects="1" scenarios="1"/>
  <mergeCells count="11">
    <mergeCell ref="I1:K1"/>
    <mergeCell ref="B2:B31"/>
    <mergeCell ref="B43:B72"/>
    <mergeCell ref="K2:N2"/>
    <mergeCell ref="I2:J2"/>
    <mergeCell ref="I19:J19"/>
    <mergeCell ref="K19:N19"/>
    <mergeCell ref="I43:J43"/>
    <mergeCell ref="K43:N43"/>
    <mergeCell ref="I60:J60"/>
    <mergeCell ref="K60:N60"/>
  </mergeCells>
  <conditionalFormatting sqref="I17:J18 I34:J42">
    <cfRule type="cellIs" dxfId="64" priority="23" operator="lessThan">
      <formula>0</formula>
    </cfRule>
    <cfRule type="cellIs" dxfId="63" priority="24" operator="greaterThan">
      <formula>0</formula>
    </cfRule>
  </conditionalFormatting>
  <conditionalFormatting sqref="K4:N13">
    <cfRule type="expression" dxfId="62" priority="16">
      <formula>TODAY()&gt;=DATE(YEAR(K4)+5,MONTH(K4),DAY(K4))</formula>
    </cfRule>
  </conditionalFormatting>
  <conditionalFormatting sqref="I58:J59">
    <cfRule type="cellIs" dxfId="61" priority="8" operator="lessThan">
      <formula>0</formula>
    </cfRule>
    <cfRule type="cellIs" dxfId="60" priority="9" operator="greaterThan">
      <formula>0</formula>
    </cfRule>
  </conditionalFormatting>
  <conditionalFormatting sqref="I75:J75">
    <cfRule type="cellIs" dxfId="59" priority="5" operator="lessThan">
      <formula>0</formula>
    </cfRule>
    <cfRule type="cellIs" dxfId="58" priority="6" operator="greaterThan">
      <formula>0</formula>
    </cfRule>
  </conditionalFormatting>
  <conditionalFormatting sqref="K21:N30">
    <cfRule type="expression" dxfId="57" priority="3">
      <formula>TODAY()&gt;=DATE(YEAR(K21)+5,MONTH(K21),DAY(K21))</formula>
    </cfRule>
  </conditionalFormatting>
  <conditionalFormatting sqref="K45:N54">
    <cfRule type="expression" dxfId="56" priority="2">
      <formula>TODAY()&gt;=DATE(YEAR(K45)+5,MONTH(K45),DAY(K45))</formula>
    </cfRule>
  </conditionalFormatting>
  <conditionalFormatting sqref="K62:N71">
    <cfRule type="expression" dxfId="55" priority="1">
      <formula>TODAY()&gt;=DATE(YEAR(K62)+5,MONTH(K62),DAY(K62))</formula>
    </cfRule>
  </conditionalFormatting>
  <dataValidations count="2">
    <dataValidation allowBlank="1" showInputMessage="1" showErrorMessage="1" promptTitle="Validité" prompt="Les dates antérieures à 5 ans à compter de la date du jour s'affichent en rouge. Les documents sont périmés et doivent être renouvellés. " sqref="K3:N3 K44:N44 K20:N20 K61:N61" xr:uid="{00000000-0002-0000-0100-000000000000}"/>
    <dataValidation type="list" allowBlank="1" showInputMessage="1" showErrorMessage="1" sqref="G4:G13 G21:G30 G45:G54 G62:G71" xr:uid="{26039933-D7ED-4492-BF27-E9AB6A41F864}">
      <formula1>Personnel_éducatif</formula1>
    </dataValidation>
  </dataValidations>
  <pageMargins left="0.70866141732283472" right="0.70866141732283472" top="0.35433070866141736" bottom="0.74803149606299213" header="0.31496062992125984" footer="0.31496062992125984"/>
  <pageSetup paperSize="9" scale="73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76"/>
  <sheetViews>
    <sheetView zoomScale="120" zoomScaleNormal="120" workbookViewId="0">
      <selection activeCell="C4" sqref="C4"/>
    </sheetView>
  </sheetViews>
  <sheetFormatPr baseColWidth="10" defaultColWidth="0" defaultRowHeight="15" zeroHeight="1" x14ac:dyDescent="0.25"/>
  <cols>
    <col min="1" max="1" width="1.5703125" style="30" customWidth="1"/>
    <col min="2" max="2" width="4.5703125" style="30" customWidth="1"/>
    <col min="3" max="3" width="17.42578125" style="30" customWidth="1"/>
    <col min="4" max="4" width="13.42578125" style="30" customWidth="1"/>
    <col min="5" max="5" width="10" style="30" customWidth="1"/>
    <col min="6" max="6" width="14.5703125" style="30" customWidth="1"/>
    <col min="7" max="7" width="15.42578125" style="30" customWidth="1"/>
    <col min="8" max="10" width="11.42578125" style="30" customWidth="1"/>
    <col min="11" max="14" width="10.140625" style="30" customWidth="1"/>
    <col min="15" max="15" width="26" style="30" customWidth="1"/>
    <col min="16" max="16" width="1.5703125" style="30" customWidth="1"/>
    <col min="17" max="16384" width="11.42578125" style="30" hidden="1"/>
  </cols>
  <sheetData>
    <row r="1" spans="2:15" ht="81.75" customHeight="1" x14ac:dyDescent="0.25">
      <c r="I1" s="365" t="s">
        <v>173</v>
      </c>
      <c r="J1" s="366"/>
      <c r="K1" s="366"/>
    </row>
    <row r="2" spans="2:15" s="41" customFormat="1" ht="15" customHeight="1" x14ac:dyDescent="0.25">
      <c r="B2" s="374" t="s">
        <v>93</v>
      </c>
      <c r="C2" s="83" t="s">
        <v>70</v>
      </c>
      <c r="D2" s="84">
        <f>'1. Répartition des groupes'!C19</f>
        <v>0</v>
      </c>
      <c r="E2" s="85"/>
      <c r="F2" s="159">
        <f>'1. Répartition des groupes'!C8</f>
        <v>0</v>
      </c>
      <c r="G2" s="167">
        <f>'1. Répartition des groupes'!C9</f>
        <v>0</v>
      </c>
      <c r="H2" s="168"/>
      <c r="I2" s="372" t="s">
        <v>104</v>
      </c>
      <c r="J2" s="373"/>
      <c r="K2" s="369" t="s">
        <v>102</v>
      </c>
      <c r="L2" s="370"/>
      <c r="M2" s="370"/>
      <c r="N2" s="371"/>
      <c r="O2" s="1"/>
    </row>
    <row r="3" spans="2:15" s="41" customFormat="1" ht="39" x14ac:dyDescent="0.25">
      <c r="B3" s="375"/>
      <c r="C3" s="86" t="s">
        <v>56</v>
      </c>
      <c r="D3" s="86" t="s">
        <v>1</v>
      </c>
      <c r="E3" s="185" t="s">
        <v>47</v>
      </c>
      <c r="F3" s="186" t="s">
        <v>2</v>
      </c>
      <c r="G3" s="186" t="s">
        <v>3</v>
      </c>
      <c r="H3" s="185" t="s">
        <v>63</v>
      </c>
      <c r="I3" s="173" t="s">
        <v>106</v>
      </c>
      <c r="J3" s="173" t="s">
        <v>105</v>
      </c>
      <c r="K3" s="173" t="s">
        <v>103</v>
      </c>
      <c r="L3" s="173" t="s">
        <v>178</v>
      </c>
      <c r="M3" s="173" t="s">
        <v>179</v>
      </c>
      <c r="N3" s="173" t="s">
        <v>107</v>
      </c>
      <c r="O3" s="173" t="s">
        <v>101</v>
      </c>
    </row>
    <row r="4" spans="2:15" s="41" customFormat="1" x14ac:dyDescent="0.25">
      <c r="B4" s="375"/>
      <c r="C4" s="72"/>
      <c r="D4" s="72"/>
      <c r="E4" s="73"/>
      <c r="F4" s="72"/>
      <c r="G4" s="77"/>
      <c r="H4" s="72"/>
      <c r="I4" s="74"/>
      <c r="J4" s="74"/>
      <c r="K4" s="174"/>
      <c r="L4" s="174"/>
      <c r="M4" s="174"/>
      <c r="N4" s="174"/>
      <c r="O4" s="187"/>
    </row>
    <row r="5" spans="2:15" s="41" customFormat="1" x14ac:dyDescent="0.25">
      <c r="B5" s="375"/>
      <c r="C5" s="75"/>
      <c r="D5" s="75"/>
      <c r="E5" s="75"/>
      <c r="F5" s="75"/>
      <c r="G5" s="79"/>
      <c r="H5" s="75"/>
      <c r="I5" s="76"/>
      <c r="J5" s="76"/>
      <c r="K5" s="175"/>
      <c r="L5" s="175"/>
      <c r="M5" s="175"/>
      <c r="N5" s="175"/>
      <c r="O5" s="188"/>
    </row>
    <row r="6" spans="2:15" s="41" customFormat="1" x14ac:dyDescent="0.25">
      <c r="B6" s="375"/>
      <c r="C6" s="77"/>
      <c r="D6" s="77"/>
      <c r="E6" s="77"/>
      <c r="F6" s="77"/>
      <c r="G6" s="77"/>
      <c r="H6" s="77"/>
      <c r="I6" s="78"/>
      <c r="J6" s="78"/>
      <c r="K6" s="176"/>
      <c r="L6" s="177"/>
      <c r="M6" s="177"/>
      <c r="N6" s="177"/>
      <c r="O6" s="189"/>
    </row>
    <row r="7" spans="2:15" s="41" customFormat="1" x14ac:dyDescent="0.25">
      <c r="B7" s="375"/>
      <c r="C7" s="79"/>
      <c r="D7" s="79"/>
      <c r="E7" s="79"/>
      <c r="F7" s="79"/>
      <c r="G7" s="79"/>
      <c r="H7" s="79"/>
      <c r="I7" s="80"/>
      <c r="J7" s="80"/>
      <c r="K7" s="178"/>
      <c r="L7" s="178"/>
      <c r="M7" s="178"/>
      <c r="N7" s="178"/>
      <c r="O7" s="188"/>
    </row>
    <row r="8" spans="2:15" s="41" customFormat="1" x14ac:dyDescent="0.25">
      <c r="B8" s="375"/>
      <c r="C8" s="77"/>
      <c r="D8" s="77"/>
      <c r="E8" s="77"/>
      <c r="F8" s="77"/>
      <c r="G8" s="77"/>
      <c r="H8" s="77"/>
      <c r="I8" s="78"/>
      <c r="J8" s="78"/>
      <c r="K8" s="177"/>
      <c r="L8" s="177"/>
      <c r="M8" s="177"/>
      <c r="N8" s="177"/>
      <c r="O8" s="189"/>
    </row>
    <row r="9" spans="2:15" s="41" customFormat="1" x14ac:dyDescent="0.25">
      <c r="B9" s="375"/>
      <c r="C9" s="79"/>
      <c r="D9" s="79"/>
      <c r="E9" s="79"/>
      <c r="F9" s="79"/>
      <c r="G9" s="79"/>
      <c r="H9" s="79"/>
      <c r="I9" s="80"/>
      <c r="J9" s="80"/>
      <c r="K9" s="178"/>
      <c r="L9" s="178"/>
      <c r="M9" s="178"/>
      <c r="N9" s="178"/>
      <c r="O9" s="188"/>
    </row>
    <row r="10" spans="2:15" s="41" customFormat="1" x14ac:dyDescent="0.25">
      <c r="B10" s="375"/>
      <c r="C10" s="77"/>
      <c r="D10" s="77"/>
      <c r="E10" s="77"/>
      <c r="F10" s="77"/>
      <c r="G10" s="77"/>
      <c r="H10" s="77"/>
      <c r="I10" s="78"/>
      <c r="J10" s="78"/>
      <c r="K10" s="177"/>
      <c r="L10" s="177"/>
      <c r="M10" s="177"/>
      <c r="N10" s="177"/>
      <c r="O10" s="189"/>
    </row>
    <row r="11" spans="2:15" s="41" customFormat="1" x14ac:dyDescent="0.25">
      <c r="B11" s="375"/>
      <c r="C11" s="79"/>
      <c r="D11" s="79"/>
      <c r="E11" s="79"/>
      <c r="F11" s="79"/>
      <c r="G11" s="79"/>
      <c r="H11" s="79"/>
      <c r="I11" s="80"/>
      <c r="J11" s="80"/>
      <c r="K11" s="178"/>
      <c r="L11" s="178"/>
      <c r="M11" s="178"/>
      <c r="N11" s="178"/>
      <c r="O11" s="188"/>
    </row>
    <row r="12" spans="2:15" s="41" customFormat="1" x14ac:dyDescent="0.25">
      <c r="B12" s="375"/>
      <c r="C12" s="77"/>
      <c r="D12" s="77"/>
      <c r="E12" s="77"/>
      <c r="F12" s="77"/>
      <c r="G12" s="77"/>
      <c r="H12" s="77"/>
      <c r="I12" s="78"/>
      <c r="J12" s="78"/>
      <c r="K12" s="177"/>
      <c r="L12" s="177"/>
      <c r="M12" s="177"/>
      <c r="N12" s="177"/>
      <c r="O12" s="189"/>
    </row>
    <row r="13" spans="2:15" s="41" customFormat="1" x14ac:dyDescent="0.25">
      <c r="B13" s="375"/>
      <c r="C13" s="81"/>
      <c r="D13" s="81"/>
      <c r="E13" s="81"/>
      <c r="F13" s="81"/>
      <c r="G13" s="79"/>
      <c r="H13" s="81"/>
      <c r="I13" s="82"/>
      <c r="J13" s="82"/>
      <c r="K13" s="179"/>
      <c r="L13" s="179"/>
      <c r="M13" s="179"/>
      <c r="N13" s="179"/>
      <c r="O13" s="190"/>
    </row>
    <row r="14" spans="2:15" s="41" customFormat="1" ht="15.75" thickBot="1" x14ac:dyDescent="0.3">
      <c r="B14" s="375"/>
      <c r="C14" s="87"/>
      <c r="D14" s="87"/>
      <c r="E14" s="87"/>
      <c r="F14" s="87"/>
      <c r="G14" s="87"/>
      <c r="H14" s="87"/>
      <c r="I14" s="88">
        <f>SUM(I4:I13)</f>
        <v>0</v>
      </c>
      <c r="J14" s="88">
        <f>SUM(J4:J13)</f>
        <v>0</v>
      </c>
      <c r="K14" s="87"/>
      <c r="L14" s="87"/>
      <c r="M14" s="87"/>
      <c r="N14" s="87"/>
    </row>
    <row r="15" spans="2:15" s="41" customFormat="1" ht="15.75" thickTop="1" x14ac:dyDescent="0.25">
      <c r="B15" s="375"/>
      <c r="C15" s="89"/>
      <c r="D15" s="89"/>
      <c r="E15" s="89"/>
      <c r="F15" s="89" t="s">
        <v>149</v>
      </c>
      <c r="G15" s="89"/>
      <c r="H15" s="89"/>
      <c r="I15" s="90">
        <f>'1. Répartition des groupes'!I19</f>
        <v>0</v>
      </c>
      <c r="J15" s="91"/>
      <c r="K15" s="89"/>
      <c r="L15" s="89"/>
      <c r="M15" s="89"/>
      <c r="N15" s="89"/>
    </row>
    <row r="16" spans="2:15" s="41" customFormat="1" x14ac:dyDescent="0.25">
      <c r="B16" s="375"/>
      <c r="C16" s="89"/>
      <c r="D16" s="89"/>
      <c r="E16" s="89"/>
      <c r="F16" s="89" t="s">
        <v>150</v>
      </c>
      <c r="G16" s="89"/>
      <c r="H16" s="89"/>
      <c r="I16" s="92"/>
      <c r="J16" s="93">
        <f>'1. Répartition des groupes'!J19</f>
        <v>0</v>
      </c>
      <c r="K16" s="89"/>
      <c r="L16" s="89"/>
      <c r="M16" s="89"/>
      <c r="N16" s="89"/>
    </row>
    <row r="17" spans="2:15" s="41" customFormat="1" ht="15.75" thickBot="1" x14ac:dyDescent="0.3">
      <c r="B17" s="375"/>
      <c r="C17" s="89"/>
      <c r="D17" s="89"/>
      <c r="E17" s="89"/>
      <c r="F17" s="89" t="s">
        <v>64</v>
      </c>
      <c r="G17" s="89"/>
      <c r="H17" s="89"/>
      <c r="I17" s="94">
        <f>I14-I15</f>
        <v>0</v>
      </c>
      <c r="J17" s="95">
        <f>J14-J16</f>
        <v>0</v>
      </c>
      <c r="K17" s="89"/>
      <c r="L17" s="89"/>
      <c r="M17" s="89"/>
      <c r="N17" s="89"/>
    </row>
    <row r="18" spans="2:15" s="41" customFormat="1" ht="15.75" thickTop="1" x14ac:dyDescent="0.25">
      <c r="B18" s="375"/>
      <c r="C18" s="89"/>
      <c r="D18" s="89"/>
      <c r="E18" s="89"/>
      <c r="F18" s="89"/>
      <c r="G18" s="89"/>
      <c r="H18" s="89"/>
      <c r="I18" s="96"/>
      <c r="J18" s="96"/>
      <c r="K18" s="89"/>
      <c r="L18" s="89"/>
      <c r="M18" s="89"/>
      <c r="N18" s="89"/>
    </row>
    <row r="19" spans="2:15" ht="15.75" x14ac:dyDescent="0.25">
      <c r="B19" s="375"/>
      <c r="C19" s="97" t="s">
        <v>71</v>
      </c>
      <c r="D19" s="84">
        <f>'1. Répartition des groupes'!C20</f>
        <v>0</v>
      </c>
      <c r="E19" s="85"/>
      <c r="F19" s="159">
        <f>'1. Répartition des groupes'!C8</f>
        <v>0</v>
      </c>
      <c r="G19" s="167">
        <f>'1. Répartition des groupes'!C9</f>
        <v>0</v>
      </c>
      <c r="H19" s="168"/>
      <c r="I19" s="372" t="s">
        <v>104</v>
      </c>
      <c r="J19" s="373"/>
      <c r="K19" s="369" t="s">
        <v>102</v>
      </c>
      <c r="L19" s="370"/>
      <c r="M19" s="370"/>
      <c r="N19" s="371"/>
      <c r="O19" s="1"/>
    </row>
    <row r="20" spans="2:15" ht="39" x14ac:dyDescent="0.25">
      <c r="B20" s="375"/>
      <c r="C20" s="86" t="s">
        <v>56</v>
      </c>
      <c r="D20" s="86" t="s">
        <v>1</v>
      </c>
      <c r="E20" s="185" t="s">
        <v>47</v>
      </c>
      <c r="F20" s="186" t="s">
        <v>2</v>
      </c>
      <c r="G20" s="186" t="s">
        <v>3</v>
      </c>
      <c r="H20" s="185" t="s">
        <v>63</v>
      </c>
      <c r="I20" s="173" t="s">
        <v>106</v>
      </c>
      <c r="J20" s="173" t="s">
        <v>105</v>
      </c>
      <c r="K20" s="173" t="s">
        <v>103</v>
      </c>
      <c r="L20" s="173" t="s">
        <v>178</v>
      </c>
      <c r="M20" s="173" t="s">
        <v>179</v>
      </c>
      <c r="N20" s="173" t="s">
        <v>107</v>
      </c>
      <c r="O20" s="173" t="s">
        <v>101</v>
      </c>
    </row>
    <row r="21" spans="2:15" x14ac:dyDescent="0.25">
      <c r="B21" s="375"/>
      <c r="C21" s="72"/>
      <c r="D21" s="72"/>
      <c r="E21" s="73"/>
      <c r="F21" s="72"/>
      <c r="G21" s="77"/>
      <c r="H21" s="72"/>
      <c r="I21" s="74"/>
      <c r="J21" s="74"/>
      <c r="K21" s="174"/>
      <c r="L21" s="174"/>
      <c r="M21" s="174"/>
      <c r="N21" s="174"/>
      <c r="O21" s="187"/>
    </row>
    <row r="22" spans="2:15" x14ac:dyDescent="0.25">
      <c r="B22" s="375"/>
      <c r="C22" s="75"/>
      <c r="D22" s="75"/>
      <c r="E22" s="75"/>
      <c r="F22" s="75"/>
      <c r="G22" s="79"/>
      <c r="H22" s="75"/>
      <c r="I22" s="76"/>
      <c r="J22" s="76"/>
      <c r="K22" s="175"/>
      <c r="L22" s="175"/>
      <c r="M22" s="175"/>
      <c r="N22" s="175"/>
      <c r="O22" s="188"/>
    </row>
    <row r="23" spans="2:15" x14ac:dyDescent="0.25">
      <c r="B23" s="375"/>
      <c r="C23" s="77"/>
      <c r="D23" s="77"/>
      <c r="E23" s="77"/>
      <c r="F23" s="77"/>
      <c r="G23" s="77"/>
      <c r="H23" s="77"/>
      <c r="I23" s="78"/>
      <c r="J23" s="78"/>
      <c r="K23" s="176"/>
      <c r="L23" s="177"/>
      <c r="M23" s="177"/>
      <c r="N23" s="177"/>
      <c r="O23" s="189"/>
    </row>
    <row r="24" spans="2:15" x14ac:dyDescent="0.25">
      <c r="B24" s="375"/>
      <c r="C24" s="79"/>
      <c r="D24" s="79"/>
      <c r="E24" s="79"/>
      <c r="F24" s="79"/>
      <c r="G24" s="79"/>
      <c r="H24" s="79"/>
      <c r="I24" s="80"/>
      <c r="J24" s="80"/>
      <c r="K24" s="178"/>
      <c r="L24" s="178"/>
      <c r="M24" s="178"/>
      <c r="N24" s="178"/>
      <c r="O24" s="188"/>
    </row>
    <row r="25" spans="2:15" x14ac:dyDescent="0.25">
      <c r="B25" s="375"/>
      <c r="C25" s="77"/>
      <c r="D25" s="77"/>
      <c r="E25" s="77"/>
      <c r="F25" s="77"/>
      <c r="G25" s="77"/>
      <c r="H25" s="77"/>
      <c r="I25" s="78"/>
      <c r="J25" s="78"/>
      <c r="K25" s="177"/>
      <c r="L25" s="177"/>
      <c r="M25" s="177"/>
      <c r="N25" s="177"/>
      <c r="O25" s="189"/>
    </row>
    <row r="26" spans="2:15" x14ac:dyDescent="0.25">
      <c r="B26" s="375"/>
      <c r="C26" s="79"/>
      <c r="D26" s="79"/>
      <c r="E26" s="79"/>
      <c r="F26" s="79"/>
      <c r="G26" s="79"/>
      <c r="H26" s="79"/>
      <c r="I26" s="80"/>
      <c r="J26" s="80"/>
      <c r="K26" s="178"/>
      <c r="L26" s="178"/>
      <c r="M26" s="178"/>
      <c r="N26" s="178"/>
      <c r="O26" s="188"/>
    </row>
    <row r="27" spans="2:15" x14ac:dyDescent="0.25">
      <c r="B27" s="375"/>
      <c r="C27" s="77"/>
      <c r="D27" s="77"/>
      <c r="E27" s="77"/>
      <c r="F27" s="77"/>
      <c r="G27" s="77"/>
      <c r="H27" s="77"/>
      <c r="I27" s="78"/>
      <c r="J27" s="78"/>
      <c r="K27" s="177"/>
      <c r="L27" s="177"/>
      <c r="M27" s="177"/>
      <c r="N27" s="177"/>
      <c r="O27" s="189"/>
    </row>
    <row r="28" spans="2:15" x14ac:dyDescent="0.25">
      <c r="B28" s="375"/>
      <c r="C28" s="79"/>
      <c r="D28" s="79"/>
      <c r="E28" s="79"/>
      <c r="F28" s="79"/>
      <c r="G28" s="79"/>
      <c r="H28" s="79"/>
      <c r="I28" s="80"/>
      <c r="J28" s="80"/>
      <c r="K28" s="178"/>
      <c r="L28" s="178"/>
      <c r="M28" s="178"/>
      <c r="N28" s="178"/>
      <c r="O28" s="188"/>
    </row>
    <row r="29" spans="2:15" x14ac:dyDescent="0.25">
      <c r="B29" s="375"/>
      <c r="C29" s="77"/>
      <c r="D29" s="77"/>
      <c r="E29" s="77"/>
      <c r="F29" s="77"/>
      <c r="G29" s="77"/>
      <c r="H29" s="77"/>
      <c r="I29" s="78"/>
      <c r="J29" s="78"/>
      <c r="K29" s="177"/>
      <c r="L29" s="177"/>
      <c r="M29" s="177"/>
      <c r="N29" s="177"/>
      <c r="O29" s="189"/>
    </row>
    <row r="30" spans="2:15" x14ac:dyDescent="0.25">
      <c r="B30" s="375"/>
      <c r="C30" s="81"/>
      <c r="D30" s="81"/>
      <c r="E30" s="81"/>
      <c r="F30" s="81"/>
      <c r="G30" s="79"/>
      <c r="H30" s="81"/>
      <c r="I30" s="82"/>
      <c r="J30" s="82"/>
      <c r="K30" s="179"/>
      <c r="L30" s="179"/>
      <c r="M30" s="179"/>
      <c r="N30" s="179"/>
      <c r="O30" s="190"/>
    </row>
    <row r="31" spans="2:15" ht="15.75" thickBot="1" x14ac:dyDescent="0.3">
      <c r="B31" s="375"/>
      <c r="C31" s="87"/>
      <c r="D31" s="87"/>
      <c r="E31" s="87"/>
      <c r="F31" s="87"/>
      <c r="G31" s="87"/>
      <c r="H31" s="87"/>
      <c r="I31" s="88">
        <f>SUM(I21:I30)</f>
        <v>0</v>
      </c>
      <c r="J31" s="88">
        <f>SUM(J21:J30)</f>
        <v>0</v>
      </c>
      <c r="K31" s="87"/>
      <c r="L31" s="87"/>
      <c r="M31" s="87"/>
      <c r="N31" s="87"/>
    </row>
    <row r="32" spans="2:15" ht="15.75" thickTop="1" x14ac:dyDescent="0.25">
      <c r="C32" s="89"/>
      <c r="D32" s="89"/>
      <c r="E32" s="89"/>
      <c r="F32" s="89" t="s">
        <v>149</v>
      </c>
      <c r="G32" s="89"/>
      <c r="H32" s="89"/>
      <c r="I32" s="90">
        <f>'1. Répartition des groupes'!I20</f>
        <v>0</v>
      </c>
      <c r="J32" s="91"/>
      <c r="K32" s="89"/>
      <c r="L32" s="89"/>
      <c r="M32" s="89"/>
      <c r="N32" s="89"/>
    </row>
    <row r="33" spans="2:15" x14ac:dyDescent="0.25">
      <c r="C33" s="89"/>
      <c r="D33" s="89"/>
      <c r="E33" s="89"/>
      <c r="F33" s="89" t="s">
        <v>150</v>
      </c>
      <c r="G33" s="89"/>
      <c r="H33" s="89"/>
      <c r="I33" s="92"/>
      <c r="J33" s="93">
        <f>'1. Répartition des groupes'!J20</f>
        <v>0</v>
      </c>
      <c r="K33" s="89"/>
      <c r="L33" s="89"/>
      <c r="M33" s="89"/>
      <c r="N33" s="89"/>
    </row>
    <row r="34" spans="2:15" ht="15.75" thickBot="1" x14ac:dyDescent="0.3">
      <c r="C34" s="89"/>
      <c r="D34" s="89"/>
      <c r="E34" s="89"/>
      <c r="F34" s="89" t="s">
        <v>64</v>
      </c>
      <c r="G34" s="89"/>
      <c r="H34" s="89"/>
      <c r="I34" s="94">
        <f>I31-I32</f>
        <v>0</v>
      </c>
      <c r="J34" s="95">
        <f>J31-J33</f>
        <v>0</v>
      </c>
      <c r="K34" s="89"/>
      <c r="L34" s="89"/>
      <c r="M34" s="89"/>
      <c r="N34" s="89"/>
    </row>
    <row r="35" spans="2:15" ht="15.75" thickTop="1" x14ac:dyDescent="0.25">
      <c r="C35" s="89"/>
      <c r="D35" s="89"/>
      <c r="E35" s="89"/>
      <c r="F35" s="89"/>
      <c r="G35" s="89"/>
      <c r="H35" s="89"/>
      <c r="I35" s="96"/>
      <c r="J35" s="96"/>
      <c r="K35" s="89"/>
      <c r="L35" s="89"/>
      <c r="M35" s="89"/>
      <c r="N35" s="89"/>
    </row>
    <row r="36" spans="2:15" x14ac:dyDescent="0.25">
      <c r="C36" s="89"/>
      <c r="D36" s="89"/>
      <c r="E36" s="89"/>
      <c r="F36" s="89"/>
      <c r="G36" s="89"/>
      <c r="H36" s="89"/>
      <c r="I36" s="96"/>
      <c r="J36" s="96"/>
      <c r="K36" s="89"/>
      <c r="L36" s="89"/>
      <c r="M36" s="89"/>
      <c r="N36" s="89"/>
    </row>
    <row r="37" spans="2:15" x14ac:dyDescent="0.25">
      <c r="C37" s="89"/>
      <c r="D37" s="89"/>
      <c r="E37" s="89"/>
      <c r="F37" s="89"/>
      <c r="G37" s="89"/>
      <c r="H37" s="89"/>
      <c r="I37" s="96"/>
      <c r="J37" s="96"/>
      <c r="K37" s="89"/>
      <c r="L37" s="89"/>
      <c r="M37" s="89"/>
      <c r="N37" s="89"/>
    </row>
    <row r="38" spans="2:15" x14ac:dyDescent="0.25">
      <c r="C38" s="89"/>
      <c r="D38" s="89"/>
      <c r="E38" s="89"/>
      <c r="F38" s="89"/>
      <c r="G38" s="89"/>
      <c r="H38" s="89"/>
      <c r="I38" s="96"/>
      <c r="J38" s="96"/>
      <c r="K38" s="89"/>
      <c r="L38" s="89"/>
      <c r="M38" s="89"/>
      <c r="N38" s="89"/>
    </row>
    <row r="39" spans="2:15" x14ac:dyDescent="0.25">
      <c r="C39" s="89"/>
      <c r="D39" s="89"/>
      <c r="E39" s="89"/>
      <c r="F39" s="89"/>
      <c r="G39" s="89"/>
      <c r="H39" s="89"/>
      <c r="I39" s="96"/>
      <c r="J39" s="96"/>
      <c r="K39" s="89"/>
      <c r="L39" s="89"/>
      <c r="M39" s="89"/>
      <c r="N39" s="89"/>
    </row>
    <row r="40" spans="2:15" x14ac:dyDescent="0.25">
      <c r="C40" s="89"/>
      <c r="D40" s="89"/>
      <c r="E40" s="89"/>
      <c r="F40" s="89"/>
      <c r="G40" s="89"/>
      <c r="H40" s="89"/>
      <c r="I40" s="96"/>
      <c r="J40" s="96"/>
      <c r="K40" s="89"/>
      <c r="L40" s="89"/>
      <c r="M40" s="89"/>
      <c r="N40" s="89"/>
    </row>
    <row r="41" spans="2:15" x14ac:dyDescent="0.25">
      <c r="C41" s="89"/>
      <c r="D41" s="89"/>
      <c r="E41" s="89"/>
      <c r="F41" s="89"/>
      <c r="G41" s="89"/>
      <c r="H41" s="89"/>
      <c r="I41" s="96"/>
      <c r="J41" s="96"/>
      <c r="K41" s="89"/>
      <c r="L41" s="89"/>
      <c r="M41" s="89"/>
      <c r="N41" s="89"/>
    </row>
    <row r="42" spans="2:15" x14ac:dyDescent="0.25">
      <c r="C42" s="89"/>
      <c r="D42" s="89"/>
      <c r="E42" s="89"/>
      <c r="F42" s="89"/>
      <c r="G42" s="89"/>
      <c r="H42" s="89"/>
      <c r="I42" s="96"/>
      <c r="J42" s="96"/>
      <c r="K42" s="89"/>
      <c r="L42" s="89"/>
      <c r="M42" s="89"/>
      <c r="N42" s="89"/>
    </row>
    <row r="43" spans="2:15" s="41" customFormat="1" ht="15.75" x14ac:dyDescent="0.25">
      <c r="B43" s="374" t="s">
        <v>93</v>
      </c>
      <c r="C43" s="98" t="s">
        <v>72</v>
      </c>
      <c r="D43" s="99">
        <f>'1. Répartition des groupes'!C21</f>
        <v>0</v>
      </c>
      <c r="E43" s="100"/>
      <c r="F43" s="159">
        <f>'1. Répartition des groupes'!C8</f>
        <v>0</v>
      </c>
      <c r="G43" s="167">
        <f>'1. Répartition des groupes'!C9</f>
        <v>0</v>
      </c>
      <c r="H43" s="168"/>
      <c r="I43" s="372" t="s">
        <v>104</v>
      </c>
      <c r="J43" s="373"/>
      <c r="K43" s="369" t="s">
        <v>102</v>
      </c>
      <c r="L43" s="370"/>
      <c r="M43" s="370"/>
      <c r="N43" s="371"/>
      <c r="O43" s="1"/>
    </row>
    <row r="44" spans="2:15" ht="39" x14ac:dyDescent="0.25">
      <c r="B44" s="375"/>
      <c r="C44" s="86" t="s">
        <v>56</v>
      </c>
      <c r="D44" s="86" t="s">
        <v>1</v>
      </c>
      <c r="E44" s="185" t="s">
        <v>47</v>
      </c>
      <c r="F44" s="186" t="s">
        <v>2</v>
      </c>
      <c r="G44" s="186" t="s">
        <v>3</v>
      </c>
      <c r="H44" s="185" t="s">
        <v>63</v>
      </c>
      <c r="I44" s="173" t="s">
        <v>106</v>
      </c>
      <c r="J44" s="173" t="s">
        <v>105</v>
      </c>
      <c r="K44" s="173" t="s">
        <v>103</v>
      </c>
      <c r="L44" s="173" t="s">
        <v>178</v>
      </c>
      <c r="M44" s="173" t="s">
        <v>179</v>
      </c>
      <c r="N44" s="173" t="s">
        <v>107</v>
      </c>
      <c r="O44" s="173" t="s">
        <v>101</v>
      </c>
    </row>
    <row r="45" spans="2:15" x14ac:dyDescent="0.25">
      <c r="B45" s="375"/>
      <c r="C45" s="72"/>
      <c r="D45" s="72"/>
      <c r="E45" s="73"/>
      <c r="F45" s="72"/>
      <c r="G45" s="77"/>
      <c r="H45" s="72"/>
      <c r="I45" s="74"/>
      <c r="J45" s="74"/>
      <c r="K45" s="174"/>
      <c r="L45" s="174"/>
      <c r="M45" s="174"/>
      <c r="N45" s="174"/>
      <c r="O45" s="187"/>
    </row>
    <row r="46" spans="2:15" x14ac:dyDescent="0.25">
      <c r="B46" s="375"/>
      <c r="C46" s="75"/>
      <c r="D46" s="75"/>
      <c r="E46" s="75"/>
      <c r="F46" s="75"/>
      <c r="G46" s="79"/>
      <c r="H46" s="75"/>
      <c r="I46" s="76"/>
      <c r="J46" s="76"/>
      <c r="K46" s="175"/>
      <c r="L46" s="175"/>
      <c r="M46" s="175"/>
      <c r="N46" s="175"/>
      <c r="O46" s="188"/>
    </row>
    <row r="47" spans="2:15" x14ac:dyDescent="0.25">
      <c r="B47" s="375"/>
      <c r="C47" s="77"/>
      <c r="D47" s="77"/>
      <c r="E47" s="77"/>
      <c r="F47" s="77"/>
      <c r="G47" s="77"/>
      <c r="H47" s="77"/>
      <c r="I47" s="78"/>
      <c r="J47" s="78"/>
      <c r="K47" s="176"/>
      <c r="L47" s="177"/>
      <c r="M47" s="177"/>
      <c r="N47" s="177"/>
      <c r="O47" s="189"/>
    </row>
    <row r="48" spans="2:15" x14ac:dyDescent="0.25">
      <c r="B48" s="375"/>
      <c r="C48" s="79"/>
      <c r="D48" s="79"/>
      <c r="E48" s="79"/>
      <c r="F48" s="79"/>
      <c r="G48" s="79"/>
      <c r="H48" s="79"/>
      <c r="I48" s="80"/>
      <c r="J48" s="80"/>
      <c r="K48" s="178"/>
      <c r="L48" s="178"/>
      <c r="M48" s="178"/>
      <c r="N48" s="178"/>
      <c r="O48" s="188"/>
    </row>
    <row r="49" spans="2:15" x14ac:dyDescent="0.25">
      <c r="B49" s="375"/>
      <c r="C49" s="77"/>
      <c r="D49" s="77"/>
      <c r="E49" s="77"/>
      <c r="F49" s="77"/>
      <c r="G49" s="77"/>
      <c r="H49" s="77"/>
      <c r="I49" s="78"/>
      <c r="J49" s="78"/>
      <c r="K49" s="177"/>
      <c r="L49" s="177"/>
      <c r="M49" s="177"/>
      <c r="N49" s="177"/>
      <c r="O49" s="189"/>
    </row>
    <row r="50" spans="2:15" x14ac:dyDescent="0.25">
      <c r="B50" s="375"/>
      <c r="C50" s="79"/>
      <c r="D50" s="79"/>
      <c r="E50" s="79"/>
      <c r="F50" s="79"/>
      <c r="G50" s="79"/>
      <c r="H50" s="79"/>
      <c r="I50" s="80"/>
      <c r="J50" s="80"/>
      <c r="K50" s="178"/>
      <c r="L50" s="178"/>
      <c r="M50" s="178"/>
      <c r="N50" s="178"/>
      <c r="O50" s="188"/>
    </row>
    <row r="51" spans="2:15" x14ac:dyDescent="0.25">
      <c r="B51" s="375"/>
      <c r="C51" s="77"/>
      <c r="D51" s="77"/>
      <c r="E51" s="77"/>
      <c r="F51" s="77"/>
      <c r="G51" s="77"/>
      <c r="H51" s="77"/>
      <c r="I51" s="78"/>
      <c r="J51" s="78"/>
      <c r="K51" s="177"/>
      <c r="L51" s="177"/>
      <c r="M51" s="177"/>
      <c r="N51" s="177"/>
      <c r="O51" s="189"/>
    </row>
    <row r="52" spans="2:15" x14ac:dyDescent="0.25">
      <c r="B52" s="375"/>
      <c r="C52" s="79"/>
      <c r="D52" s="79"/>
      <c r="E52" s="79"/>
      <c r="F52" s="79"/>
      <c r="G52" s="79"/>
      <c r="H52" s="79"/>
      <c r="I52" s="80"/>
      <c r="J52" s="80"/>
      <c r="K52" s="178"/>
      <c r="L52" s="178"/>
      <c r="M52" s="178"/>
      <c r="N52" s="178"/>
      <c r="O52" s="188"/>
    </row>
    <row r="53" spans="2:15" x14ac:dyDescent="0.25">
      <c r="B53" s="375"/>
      <c r="C53" s="77"/>
      <c r="D53" s="77"/>
      <c r="E53" s="77"/>
      <c r="F53" s="77"/>
      <c r="G53" s="77"/>
      <c r="H53" s="77"/>
      <c r="I53" s="78"/>
      <c r="J53" s="78"/>
      <c r="K53" s="177"/>
      <c r="L53" s="177"/>
      <c r="M53" s="177"/>
      <c r="N53" s="177"/>
      <c r="O53" s="189"/>
    </row>
    <row r="54" spans="2:15" x14ac:dyDescent="0.25">
      <c r="B54" s="375"/>
      <c r="C54" s="81"/>
      <c r="D54" s="81"/>
      <c r="E54" s="81"/>
      <c r="F54" s="81"/>
      <c r="G54" s="79"/>
      <c r="H54" s="81"/>
      <c r="I54" s="82"/>
      <c r="J54" s="82"/>
      <c r="K54" s="179"/>
      <c r="L54" s="179"/>
      <c r="M54" s="179"/>
      <c r="N54" s="179"/>
      <c r="O54" s="190"/>
    </row>
    <row r="55" spans="2:15" ht="15.75" thickBot="1" x14ac:dyDescent="0.3">
      <c r="B55" s="375"/>
      <c r="C55" s="87"/>
      <c r="D55" s="87"/>
      <c r="E55" s="87"/>
      <c r="F55" s="87"/>
      <c r="G55" s="87"/>
      <c r="H55" s="87"/>
      <c r="I55" s="88">
        <f>SUM(I45:I54)</f>
        <v>0</v>
      </c>
      <c r="J55" s="88">
        <f>SUM(J45:J54)</f>
        <v>0</v>
      </c>
      <c r="K55" s="87"/>
      <c r="L55" s="87"/>
      <c r="M55" s="87"/>
      <c r="N55" s="87"/>
    </row>
    <row r="56" spans="2:15" ht="15.75" thickTop="1" x14ac:dyDescent="0.25">
      <c r="B56" s="375"/>
      <c r="C56" s="89"/>
      <c r="D56" s="89"/>
      <c r="E56" s="89"/>
      <c r="F56" s="89" t="s">
        <v>149</v>
      </c>
      <c r="G56" s="89"/>
      <c r="H56" s="89"/>
      <c r="I56" s="90">
        <f>'1. Répartition des groupes'!I21</f>
        <v>0</v>
      </c>
      <c r="J56" s="91"/>
      <c r="K56" s="89"/>
      <c r="L56" s="89"/>
      <c r="M56" s="89"/>
      <c r="N56" s="89"/>
    </row>
    <row r="57" spans="2:15" x14ac:dyDescent="0.25">
      <c r="B57" s="375"/>
      <c r="C57" s="89"/>
      <c r="D57" s="89"/>
      <c r="E57" s="89"/>
      <c r="F57" s="89" t="s">
        <v>150</v>
      </c>
      <c r="G57" s="89"/>
      <c r="H57" s="89"/>
      <c r="I57" s="92"/>
      <c r="J57" s="93">
        <f>'1. Répartition des groupes'!J21</f>
        <v>0</v>
      </c>
      <c r="K57" s="89"/>
      <c r="L57" s="89"/>
      <c r="M57" s="89"/>
      <c r="N57" s="89"/>
    </row>
    <row r="58" spans="2:15" ht="15.75" thickBot="1" x14ac:dyDescent="0.3">
      <c r="B58" s="375"/>
      <c r="C58" s="89"/>
      <c r="D58" s="89"/>
      <c r="E58" s="89"/>
      <c r="F58" s="89" t="s">
        <v>64</v>
      </c>
      <c r="G58" s="89"/>
      <c r="H58" s="89"/>
      <c r="I58" s="94">
        <f>I55-I56</f>
        <v>0</v>
      </c>
      <c r="J58" s="95">
        <f>J55-J57</f>
        <v>0</v>
      </c>
      <c r="K58" s="89"/>
      <c r="L58" s="89"/>
      <c r="M58" s="89"/>
      <c r="N58" s="89"/>
    </row>
    <row r="59" spans="2:15" ht="15.75" thickTop="1" x14ac:dyDescent="0.25">
      <c r="B59" s="375"/>
      <c r="C59" s="89"/>
      <c r="D59" s="89"/>
      <c r="E59" s="89"/>
      <c r="F59" s="89"/>
      <c r="G59" s="89"/>
      <c r="H59" s="89"/>
      <c r="I59" s="96"/>
      <c r="J59" s="96"/>
      <c r="K59" s="89"/>
      <c r="L59" s="89"/>
      <c r="M59" s="89"/>
      <c r="N59" s="89"/>
    </row>
    <row r="60" spans="2:15" s="102" customFormat="1" ht="15.75" x14ac:dyDescent="0.25">
      <c r="B60" s="375"/>
      <c r="C60" s="101" t="s">
        <v>73</v>
      </c>
      <c r="D60" s="84">
        <f>'1. Répartition des groupes'!C22</f>
        <v>0</v>
      </c>
      <c r="E60" s="85"/>
      <c r="F60" s="159">
        <f>'1. Répartition des groupes'!C8</f>
        <v>0</v>
      </c>
      <c r="G60" s="167">
        <f>'1. Répartition des groupes'!C9</f>
        <v>0</v>
      </c>
      <c r="H60" s="168"/>
      <c r="I60" s="372" t="s">
        <v>104</v>
      </c>
      <c r="J60" s="373"/>
      <c r="K60" s="369" t="s">
        <v>102</v>
      </c>
      <c r="L60" s="370"/>
      <c r="M60" s="370"/>
      <c r="N60" s="371"/>
      <c r="O60" s="1"/>
    </row>
    <row r="61" spans="2:15" ht="39" x14ac:dyDescent="0.25">
      <c r="B61" s="375"/>
      <c r="C61" s="86" t="s">
        <v>56</v>
      </c>
      <c r="D61" s="186" t="s">
        <v>1</v>
      </c>
      <c r="E61" s="185" t="s">
        <v>47</v>
      </c>
      <c r="F61" s="186" t="s">
        <v>2</v>
      </c>
      <c r="G61" s="186" t="s">
        <v>3</v>
      </c>
      <c r="H61" s="185" t="s">
        <v>63</v>
      </c>
      <c r="I61" s="173" t="s">
        <v>106</v>
      </c>
      <c r="J61" s="173" t="s">
        <v>105</v>
      </c>
      <c r="K61" s="173" t="s">
        <v>103</v>
      </c>
      <c r="L61" s="173" t="s">
        <v>178</v>
      </c>
      <c r="M61" s="173" t="s">
        <v>179</v>
      </c>
      <c r="N61" s="173" t="s">
        <v>107</v>
      </c>
      <c r="O61" s="173" t="s">
        <v>101</v>
      </c>
    </row>
    <row r="62" spans="2:15" x14ac:dyDescent="0.25">
      <c r="B62" s="375"/>
      <c r="C62" s="72"/>
      <c r="D62" s="72"/>
      <c r="E62" s="73"/>
      <c r="F62" s="72"/>
      <c r="G62" s="77"/>
      <c r="H62" s="72"/>
      <c r="I62" s="74"/>
      <c r="J62" s="74"/>
      <c r="K62" s="174"/>
      <c r="L62" s="174"/>
      <c r="M62" s="174"/>
      <c r="N62" s="174"/>
      <c r="O62" s="187"/>
    </row>
    <row r="63" spans="2:15" x14ac:dyDescent="0.25">
      <c r="B63" s="375"/>
      <c r="C63" s="75"/>
      <c r="D63" s="75"/>
      <c r="E63" s="75"/>
      <c r="F63" s="75"/>
      <c r="G63" s="79"/>
      <c r="H63" s="75"/>
      <c r="I63" s="76"/>
      <c r="J63" s="76"/>
      <c r="K63" s="175"/>
      <c r="L63" s="175"/>
      <c r="M63" s="175"/>
      <c r="N63" s="175"/>
      <c r="O63" s="188"/>
    </row>
    <row r="64" spans="2:15" x14ac:dyDescent="0.25">
      <c r="B64" s="375"/>
      <c r="C64" s="77"/>
      <c r="D64" s="77"/>
      <c r="E64" s="77"/>
      <c r="F64" s="77"/>
      <c r="G64" s="77"/>
      <c r="H64" s="77"/>
      <c r="I64" s="78"/>
      <c r="J64" s="78"/>
      <c r="K64" s="176"/>
      <c r="L64" s="177"/>
      <c r="M64" s="177"/>
      <c r="N64" s="177"/>
      <c r="O64" s="189"/>
    </row>
    <row r="65" spans="2:15" x14ac:dyDescent="0.25">
      <c r="B65" s="375"/>
      <c r="C65" s="79"/>
      <c r="D65" s="79"/>
      <c r="E65" s="79"/>
      <c r="F65" s="79"/>
      <c r="G65" s="79"/>
      <c r="H65" s="79"/>
      <c r="I65" s="80"/>
      <c r="J65" s="80"/>
      <c r="K65" s="178"/>
      <c r="L65" s="178"/>
      <c r="M65" s="178"/>
      <c r="N65" s="178"/>
      <c r="O65" s="188"/>
    </row>
    <row r="66" spans="2:15" x14ac:dyDescent="0.25">
      <c r="B66" s="375"/>
      <c r="C66" s="77"/>
      <c r="D66" s="77"/>
      <c r="E66" s="77"/>
      <c r="F66" s="77"/>
      <c r="G66" s="77"/>
      <c r="H66" s="77"/>
      <c r="I66" s="78"/>
      <c r="J66" s="78"/>
      <c r="K66" s="177"/>
      <c r="L66" s="177"/>
      <c r="M66" s="177"/>
      <c r="N66" s="177"/>
      <c r="O66" s="189"/>
    </row>
    <row r="67" spans="2:15" x14ac:dyDescent="0.25">
      <c r="B67" s="375"/>
      <c r="C67" s="79"/>
      <c r="D67" s="79"/>
      <c r="E67" s="79"/>
      <c r="F67" s="79"/>
      <c r="G67" s="79"/>
      <c r="H67" s="79"/>
      <c r="I67" s="80"/>
      <c r="J67" s="80"/>
      <c r="K67" s="178"/>
      <c r="L67" s="178"/>
      <c r="M67" s="178"/>
      <c r="N67" s="178"/>
      <c r="O67" s="188"/>
    </row>
    <row r="68" spans="2:15" x14ac:dyDescent="0.25">
      <c r="B68" s="375"/>
      <c r="C68" s="77"/>
      <c r="D68" s="77"/>
      <c r="E68" s="77"/>
      <c r="F68" s="77"/>
      <c r="G68" s="77"/>
      <c r="H68" s="77"/>
      <c r="I68" s="78"/>
      <c r="J68" s="78"/>
      <c r="K68" s="177"/>
      <c r="L68" s="177"/>
      <c r="M68" s="177"/>
      <c r="N68" s="177"/>
      <c r="O68" s="189"/>
    </row>
    <row r="69" spans="2:15" x14ac:dyDescent="0.25">
      <c r="B69" s="375"/>
      <c r="C69" s="79"/>
      <c r="D69" s="79"/>
      <c r="E69" s="79"/>
      <c r="F69" s="79"/>
      <c r="G69" s="79"/>
      <c r="H69" s="79"/>
      <c r="I69" s="80"/>
      <c r="J69" s="80"/>
      <c r="K69" s="178"/>
      <c r="L69" s="178"/>
      <c r="M69" s="178"/>
      <c r="N69" s="178"/>
      <c r="O69" s="188"/>
    </row>
    <row r="70" spans="2:15" x14ac:dyDescent="0.25">
      <c r="B70" s="375"/>
      <c r="C70" s="77"/>
      <c r="D70" s="77"/>
      <c r="E70" s="77"/>
      <c r="F70" s="77"/>
      <c r="G70" s="77"/>
      <c r="H70" s="77"/>
      <c r="I70" s="78"/>
      <c r="J70" s="78"/>
      <c r="K70" s="177"/>
      <c r="L70" s="177"/>
      <c r="M70" s="177"/>
      <c r="N70" s="177"/>
      <c r="O70" s="189"/>
    </row>
    <row r="71" spans="2:15" x14ac:dyDescent="0.25">
      <c r="B71" s="375"/>
      <c r="C71" s="81"/>
      <c r="D71" s="81"/>
      <c r="E71" s="81"/>
      <c r="F71" s="81"/>
      <c r="G71" s="79"/>
      <c r="H71" s="81"/>
      <c r="I71" s="82"/>
      <c r="J71" s="82"/>
      <c r="K71" s="179"/>
      <c r="L71" s="179"/>
      <c r="M71" s="179"/>
      <c r="N71" s="179"/>
      <c r="O71" s="190"/>
    </row>
    <row r="72" spans="2:15" ht="15.75" thickBot="1" x14ac:dyDescent="0.3">
      <c r="B72" s="375"/>
      <c r="C72" s="87"/>
      <c r="D72" s="87"/>
      <c r="E72" s="87"/>
      <c r="F72" s="87"/>
      <c r="G72" s="87"/>
      <c r="H72" s="87"/>
      <c r="I72" s="88">
        <f>SUM(I62:I71)</f>
        <v>0</v>
      </c>
      <c r="J72" s="88">
        <f>SUM(J62:J71)</f>
        <v>0</v>
      </c>
      <c r="K72" s="87"/>
      <c r="L72" s="87"/>
      <c r="M72" s="87"/>
      <c r="N72" s="87"/>
    </row>
    <row r="73" spans="2:15" ht="15.75" thickTop="1" x14ac:dyDescent="0.25">
      <c r="C73" s="89"/>
      <c r="D73" s="89"/>
      <c r="E73" s="89"/>
      <c r="F73" s="89" t="s">
        <v>149</v>
      </c>
      <c r="G73" s="89"/>
      <c r="H73" s="89"/>
      <c r="I73" s="90">
        <f>'1. Répartition des groupes'!I22</f>
        <v>0</v>
      </c>
      <c r="J73" s="91"/>
      <c r="K73" s="89"/>
      <c r="L73" s="89"/>
      <c r="M73" s="89"/>
      <c r="N73" s="89"/>
    </row>
    <row r="74" spans="2:15" x14ac:dyDescent="0.25">
      <c r="C74" s="89"/>
      <c r="D74" s="89"/>
      <c r="E74" s="89"/>
      <c r="F74" s="89" t="s">
        <v>150</v>
      </c>
      <c r="G74" s="89"/>
      <c r="H74" s="89"/>
      <c r="I74" s="92"/>
      <c r="J74" s="93">
        <f>'1. Répartition des groupes'!J22</f>
        <v>0</v>
      </c>
      <c r="K74" s="89"/>
      <c r="L74" s="89"/>
      <c r="M74" s="89"/>
      <c r="N74" s="89"/>
    </row>
    <row r="75" spans="2:15" ht="15.75" thickBot="1" x14ac:dyDescent="0.3">
      <c r="C75" s="89"/>
      <c r="D75" s="89"/>
      <c r="E75" s="89"/>
      <c r="F75" s="89" t="s">
        <v>64</v>
      </c>
      <c r="G75" s="89"/>
      <c r="H75" s="89"/>
      <c r="I75" s="94">
        <f>I72-I73</f>
        <v>0</v>
      </c>
      <c r="J75" s="95">
        <f>J72-J74</f>
        <v>0</v>
      </c>
      <c r="K75" s="89"/>
      <c r="L75" s="89"/>
      <c r="M75" s="89"/>
      <c r="N75" s="89"/>
    </row>
    <row r="76" spans="2:15" ht="15.75" thickTop="1" x14ac:dyDescent="0.25"/>
  </sheetData>
  <sheetProtection algorithmName="SHA-512" hashValue="+eqaiMh/T809opwZqTMzpFFqUBvPZf9MM2NRHLYEfhPO8cUPdxLg+os3UH+Sb3KHdry/UCIz4fN82Iz7+Woqnw==" saltValue="H0f/mDDh6UZ/sT5Mz1EFQw==" spinCount="100000" sheet="1" objects="1" scenarios="1"/>
  <mergeCells count="11">
    <mergeCell ref="I1:K1"/>
    <mergeCell ref="B2:B31"/>
    <mergeCell ref="B43:B72"/>
    <mergeCell ref="I2:J2"/>
    <mergeCell ref="K2:N2"/>
    <mergeCell ref="I19:J19"/>
    <mergeCell ref="K19:N19"/>
    <mergeCell ref="I43:J43"/>
    <mergeCell ref="K43:N43"/>
    <mergeCell ref="I60:J60"/>
    <mergeCell ref="K60:N60"/>
  </mergeCells>
  <conditionalFormatting sqref="I17:J18">
    <cfRule type="cellIs" dxfId="54" priority="15" operator="lessThan">
      <formula>0</formula>
    </cfRule>
    <cfRule type="cellIs" dxfId="53" priority="16" operator="greaterThan">
      <formula>0</formula>
    </cfRule>
  </conditionalFormatting>
  <conditionalFormatting sqref="I34:J42">
    <cfRule type="cellIs" dxfId="52" priority="12" operator="lessThan">
      <formula>0</formula>
    </cfRule>
    <cfRule type="cellIs" dxfId="51" priority="13" operator="greaterThan">
      <formula>0</formula>
    </cfRule>
  </conditionalFormatting>
  <conditionalFormatting sqref="I58:J59">
    <cfRule type="cellIs" dxfId="50" priority="9" operator="lessThan">
      <formula>0</formula>
    </cfRule>
    <cfRule type="cellIs" dxfId="49" priority="10" operator="greaterThan">
      <formula>0</formula>
    </cfRule>
  </conditionalFormatting>
  <conditionalFormatting sqref="I75:J75">
    <cfRule type="cellIs" dxfId="48" priority="6" operator="lessThan">
      <formula>0</formula>
    </cfRule>
    <cfRule type="cellIs" dxfId="47" priority="7" operator="greaterThan">
      <formula>0</formula>
    </cfRule>
  </conditionalFormatting>
  <conditionalFormatting sqref="K4:N13">
    <cfRule type="expression" dxfId="46" priority="4">
      <formula>TODAY()&gt;=DATE(YEAR(K4)+5,MONTH(K4),DAY(K4))</formula>
    </cfRule>
  </conditionalFormatting>
  <conditionalFormatting sqref="K21:N30">
    <cfRule type="expression" dxfId="45" priority="3">
      <formula>TODAY()&gt;=DATE(YEAR(K21)+5,MONTH(K21),DAY(K21))</formula>
    </cfRule>
  </conditionalFormatting>
  <conditionalFormatting sqref="K45:N54">
    <cfRule type="expression" dxfId="44" priority="2">
      <formula>TODAY()&gt;=DATE(YEAR(K45)+5,MONTH(K45),DAY(K45))</formula>
    </cfRule>
  </conditionalFormatting>
  <conditionalFormatting sqref="K62:N71">
    <cfRule type="expression" dxfId="43" priority="1">
      <formula>TODAY()&gt;=DATE(YEAR(K62)+5,MONTH(K62),DAY(K62))</formula>
    </cfRule>
  </conditionalFormatting>
  <dataValidations count="2">
    <dataValidation allowBlank="1" showInputMessage="1" showErrorMessage="1" promptTitle="Validité" prompt="Les dates antérieures à 5 ans à compter de la date du jour s'affichent en rouge. Les documents sont périmés et doivent être renouvellés. " sqref="K3:N3 K20:N20 K44:N44 K61:N61" xr:uid="{00000000-0002-0000-0200-000000000000}"/>
    <dataValidation type="list" allowBlank="1" showInputMessage="1" showErrorMessage="1" sqref="G4:G13 G21:G30 G45:G54 G62:G71" xr:uid="{9C49C499-7BA4-4806-86AE-3D7381393C8E}">
      <formula1>Personnel_éducatif</formula1>
    </dataValidation>
  </dataValidations>
  <pageMargins left="0.70866141732283472" right="0.70866141732283472" top="0.35433070866141736" bottom="0.74803149606299213" header="0.31496062992125984" footer="0.31496062992125984"/>
  <pageSetup paperSize="9" scale="73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M20"/>
  <sheetViews>
    <sheetView zoomScale="110" zoomScaleNormal="110" workbookViewId="0">
      <selection activeCell="A6" sqref="A6"/>
    </sheetView>
  </sheetViews>
  <sheetFormatPr baseColWidth="10" defaultColWidth="0" defaultRowHeight="15" zeroHeight="1" x14ac:dyDescent="0.25"/>
  <cols>
    <col min="1" max="1" width="22.42578125" style="41" customWidth="1"/>
    <col min="2" max="3" width="20.5703125" style="41" customWidth="1"/>
    <col min="4" max="4" width="16.5703125" style="41" customWidth="1"/>
    <col min="5" max="5" width="15.5703125" style="40" customWidth="1"/>
    <col min="6" max="6" width="12.5703125" style="41" customWidth="1"/>
    <col min="7" max="7" width="18.42578125" style="41" customWidth="1"/>
    <col min="8" max="11" width="15.5703125" style="41" customWidth="1"/>
    <col min="12" max="12" width="25.85546875" style="41" customWidth="1"/>
    <col min="13" max="13" width="1.42578125" style="41" customWidth="1"/>
    <col min="14" max="16384" width="11.42578125" style="41" hidden="1"/>
  </cols>
  <sheetData>
    <row r="1" spans="1:12" ht="103.5" customHeight="1" x14ac:dyDescent="0.25">
      <c r="E1" s="41"/>
      <c r="G1" s="376" t="s">
        <v>175</v>
      </c>
      <c r="H1" s="377"/>
    </row>
    <row r="2" spans="1:12" ht="11.25" customHeight="1" x14ac:dyDescent="0.25">
      <c r="E2" s="41"/>
      <c r="G2" s="68"/>
      <c r="H2" s="69"/>
    </row>
    <row r="3" spans="1:12" ht="20.25" x14ac:dyDescent="0.3">
      <c r="A3" s="250" t="s">
        <v>94</v>
      </c>
      <c r="B3" s="42"/>
      <c r="C3" s="42"/>
      <c r="D3" s="42"/>
      <c r="E3" s="46">
        <f>'1. Répartition des groupes'!C9</f>
        <v>0</v>
      </c>
      <c r="F3" s="45"/>
      <c r="G3" s="47">
        <f>'1. Répartition des groupes'!C8</f>
        <v>0</v>
      </c>
    </row>
    <row r="4" spans="1:12" x14ac:dyDescent="0.25">
      <c r="E4" s="41"/>
    </row>
    <row r="5" spans="1:12" ht="51" customHeight="1" x14ac:dyDescent="0.25">
      <c r="A5" s="43" t="s">
        <v>0</v>
      </c>
      <c r="B5" s="43" t="s">
        <v>1</v>
      </c>
      <c r="C5" s="43" t="s">
        <v>2</v>
      </c>
      <c r="D5" s="43" t="s">
        <v>3</v>
      </c>
      <c r="E5" s="44" t="s">
        <v>9</v>
      </c>
      <c r="F5" s="44" t="s">
        <v>108</v>
      </c>
      <c r="G5" s="44" t="s">
        <v>7</v>
      </c>
      <c r="H5" s="44" t="s">
        <v>4</v>
      </c>
      <c r="I5" s="44" t="s">
        <v>180</v>
      </c>
      <c r="J5" s="44" t="s">
        <v>181</v>
      </c>
      <c r="K5" s="44" t="s">
        <v>5</v>
      </c>
      <c r="L5" s="192" t="s">
        <v>101</v>
      </c>
    </row>
    <row r="6" spans="1:12" ht="20.100000000000001" customHeight="1" x14ac:dyDescent="0.25">
      <c r="A6" s="35"/>
      <c r="B6" s="35"/>
      <c r="C6" s="35"/>
      <c r="D6" s="188"/>
      <c r="E6" s="34"/>
      <c r="F6" s="34"/>
      <c r="G6" s="31"/>
      <c r="H6" s="34"/>
      <c r="I6" s="34"/>
      <c r="J6" s="34"/>
      <c r="K6" s="34"/>
      <c r="L6" s="202"/>
    </row>
    <row r="7" spans="1:12" ht="20.100000000000001" customHeight="1" x14ac:dyDescent="0.25">
      <c r="A7" s="35"/>
      <c r="B7" s="35"/>
      <c r="C7" s="31"/>
      <c r="D7" s="188"/>
      <c r="E7" s="34"/>
      <c r="F7" s="34"/>
      <c r="G7" s="31"/>
      <c r="H7" s="34"/>
      <c r="I7" s="34"/>
      <c r="J7" s="34"/>
      <c r="K7" s="34"/>
      <c r="L7" s="202"/>
    </row>
    <row r="8" spans="1:12" ht="20.100000000000001" customHeight="1" x14ac:dyDescent="0.25">
      <c r="A8" s="35"/>
      <c r="B8" s="203"/>
      <c r="C8" s="204"/>
      <c r="D8" s="188"/>
      <c r="E8" s="205"/>
      <c r="F8" s="205"/>
      <c r="G8" s="204"/>
      <c r="H8" s="206"/>
      <c r="I8" s="205"/>
      <c r="J8" s="205"/>
      <c r="K8" s="205"/>
      <c r="L8" s="202"/>
    </row>
    <row r="9" spans="1:12" ht="20.100000000000001" customHeight="1" x14ac:dyDescent="0.25">
      <c r="A9" s="35"/>
      <c r="B9" s="203"/>
      <c r="C9" s="204"/>
      <c r="D9" s="188"/>
      <c r="E9" s="205"/>
      <c r="F9" s="205"/>
      <c r="G9" s="204"/>
      <c r="H9" s="206"/>
      <c r="I9" s="205"/>
      <c r="J9" s="205"/>
      <c r="K9" s="205"/>
      <c r="L9" s="202"/>
    </row>
    <row r="10" spans="1:12" ht="20.100000000000001" customHeight="1" x14ac:dyDescent="0.25">
      <c r="A10" s="35"/>
      <c r="B10" s="35"/>
      <c r="C10" s="35"/>
      <c r="D10" s="188"/>
      <c r="E10" s="34"/>
      <c r="F10" s="34"/>
      <c r="G10" s="31"/>
      <c r="H10" s="34"/>
      <c r="I10" s="34"/>
      <c r="J10" s="34"/>
      <c r="K10" s="34"/>
      <c r="L10" s="202"/>
    </row>
    <row r="11" spans="1:12" ht="20.100000000000001" customHeight="1" x14ac:dyDescent="0.25">
      <c r="A11" s="37"/>
      <c r="B11" s="37"/>
      <c r="C11" s="37"/>
      <c r="D11" s="188"/>
      <c r="E11" s="36"/>
      <c r="F11" s="36"/>
      <c r="G11" s="38"/>
      <c r="H11" s="36"/>
      <c r="I11" s="36"/>
      <c r="J11" s="36"/>
      <c r="K11" s="36"/>
      <c r="L11" s="207"/>
    </row>
    <row r="12" spans="1:12" ht="20.100000000000001" customHeight="1" thickBot="1" x14ac:dyDescent="0.3">
      <c r="A12" s="112"/>
      <c r="B12" s="112"/>
      <c r="C12" s="112"/>
      <c r="D12" s="112"/>
      <c r="E12" s="110"/>
      <c r="F12" s="109"/>
      <c r="G12" s="39">
        <f>SUM(G6:G11)</f>
        <v>0</v>
      </c>
      <c r="H12" s="113"/>
      <c r="I12" s="114"/>
      <c r="J12" s="114"/>
      <c r="K12" s="114"/>
      <c r="L12" s="191"/>
    </row>
    <row r="13" spans="1:12" ht="20.100000000000001" customHeight="1" thickTop="1" x14ac:dyDescent="0.25">
      <c r="A13" s="40"/>
      <c r="B13" s="40"/>
      <c r="C13" s="40"/>
      <c r="D13" s="111" t="s">
        <v>151</v>
      </c>
      <c r="F13" s="111"/>
      <c r="G13" s="116">
        <f>('3.a Calculateur'!J21)*100</f>
        <v>0</v>
      </c>
      <c r="H13" s="40"/>
      <c r="I13" s="40"/>
      <c r="J13" s="40"/>
      <c r="K13" s="40"/>
    </row>
    <row r="14" spans="1:12" ht="20.100000000000001" customHeight="1" thickBot="1" x14ac:dyDescent="0.3">
      <c r="D14" s="115" t="s">
        <v>29</v>
      </c>
      <c r="F14" s="115"/>
      <c r="G14" s="117">
        <f>G12-G13</f>
        <v>0</v>
      </c>
    </row>
    <row r="15" spans="1:12" ht="20.100000000000001" customHeight="1" thickTop="1" x14ac:dyDescent="0.25"/>
    <row r="16" spans="1:12" ht="10.5" customHeight="1" x14ac:dyDescent="0.25"/>
    <row r="17" ht="20.100000000000001" customHeight="1" x14ac:dyDescent="0.25"/>
    <row r="18" ht="20.100000000000001" hidden="1" customHeight="1" x14ac:dyDescent="0.25"/>
    <row r="19" ht="20.100000000000001" hidden="1" customHeight="1" x14ac:dyDescent="0.25"/>
    <row r="20" ht="20.100000000000001" hidden="1" customHeight="1" x14ac:dyDescent="0.25"/>
  </sheetData>
  <sheetProtection algorithmName="SHA-512" hashValue="oruKWj9Xa4G3AH7HfnHNQoRQAD/gTYFc1xfSVwI8qNogw5LP0dV9vUtCP7cQ+Rg/GRzDhQw3YL0mJu8DW6WBsg==" saltValue="0hG2bI4RV3n17z5IsXO/9Q==" spinCount="100000" sheet="1" sort="0"/>
  <mergeCells count="1">
    <mergeCell ref="G1:H1"/>
  </mergeCells>
  <conditionalFormatting sqref="G14">
    <cfRule type="cellIs" dxfId="42" priority="6" operator="lessThan">
      <formula>0</formula>
    </cfRule>
    <cfRule type="cellIs" dxfId="41" priority="7" operator="greaterThan">
      <formula>40.5</formula>
    </cfRule>
    <cfRule type="cellIs" dxfId="40" priority="8" operator="greaterThan">
      <formula>40.5</formula>
    </cfRule>
  </conditionalFormatting>
  <conditionalFormatting sqref="G14">
    <cfRule type="cellIs" dxfId="39" priority="2" operator="greaterThan">
      <formula>0</formula>
    </cfRule>
  </conditionalFormatting>
  <conditionalFormatting sqref="K6:K11">
    <cfRule type="expression" dxfId="38" priority="1">
      <formula>TODAY()&gt;=DATE(YEAR(K6:M11)+5,MONTH(K6:M11),DAY(K6:M11))</formula>
    </cfRule>
  </conditionalFormatting>
  <conditionalFormatting sqref="H6:J11">
    <cfRule type="expression" dxfId="37" priority="25">
      <formula>TODAY()&gt;=DATE(YEAR(H6:K11)+5,MONTH(H6:K11),DAY(H6:K11))</formula>
    </cfRule>
  </conditionalFormatting>
  <dataValidations count="1">
    <dataValidation type="list" allowBlank="1" showInputMessage="1" showErrorMessage="1" sqref="D6:D12" xr:uid="{00000000-0002-0000-0300-000000000000}">
      <formula1>Direction</formula1>
    </dataValidation>
  </dataValidations>
  <pageMargins left="0.70866141732283472" right="0.70866141732283472" top="0.35433070866141736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M36"/>
  <sheetViews>
    <sheetView zoomScale="110" zoomScaleNormal="110" workbookViewId="0">
      <selection activeCell="B7" sqref="B7"/>
    </sheetView>
  </sheetViews>
  <sheetFormatPr baseColWidth="10" defaultColWidth="0" defaultRowHeight="15" zeroHeight="1" x14ac:dyDescent="0.25"/>
  <cols>
    <col min="1" max="1" width="11.42578125" style="30" customWidth="1"/>
    <col min="2" max="2" width="15.140625" style="209" customWidth="1"/>
    <col min="3" max="10" width="10.5703125" style="30" customWidth="1"/>
    <col min="11" max="11" width="12.140625" style="30" customWidth="1"/>
    <col min="12" max="12" width="10.5703125" style="30" customWidth="1"/>
    <col min="13" max="13" width="1.42578125" style="30" customWidth="1"/>
    <col min="14" max="16384" width="11.42578125" style="30" hidden="1"/>
  </cols>
  <sheetData>
    <row r="1" spans="1:12" ht="84" customHeight="1" x14ac:dyDescent="0.25">
      <c r="H1" s="384" t="s">
        <v>176</v>
      </c>
      <c r="I1" s="385"/>
      <c r="J1" s="386"/>
      <c r="K1" s="319"/>
    </row>
    <row r="2" spans="1:12" ht="8.25" customHeight="1" x14ac:dyDescent="0.25">
      <c r="H2" s="300"/>
      <c r="I2" s="301"/>
      <c r="J2" s="210"/>
      <c r="K2" s="318"/>
    </row>
    <row r="3" spans="1:12" s="211" customFormat="1" ht="18.75" customHeight="1" x14ac:dyDescent="0.3">
      <c r="A3" s="211" t="s">
        <v>99</v>
      </c>
      <c r="B3" s="212">
        <f>'1. Répartition des groupes'!C8</f>
        <v>0</v>
      </c>
      <c r="C3" s="213"/>
      <c r="D3" s="211" t="s">
        <v>98</v>
      </c>
      <c r="E3" s="214">
        <f>'1. Répartition des groupes'!C9</f>
        <v>0</v>
      </c>
      <c r="F3" s="214"/>
      <c r="H3" s="169"/>
      <c r="I3" s="170"/>
      <c r="J3" s="215"/>
      <c r="K3" s="215"/>
    </row>
    <row r="4" spans="1:12" s="41" customFormat="1" ht="15.75" thickBot="1" x14ac:dyDescent="0.3">
      <c r="B4" s="120"/>
    </row>
    <row r="5" spans="1:12" s="41" customFormat="1" ht="52.5" customHeight="1" x14ac:dyDescent="0.25">
      <c r="A5" s="251" t="s">
        <v>144</v>
      </c>
      <c r="B5" s="216"/>
      <c r="C5" s="387" t="s">
        <v>110</v>
      </c>
      <c r="D5" s="388"/>
      <c r="E5" s="389"/>
      <c r="F5" s="390" t="s">
        <v>75</v>
      </c>
      <c r="G5" s="391"/>
      <c r="H5" s="392"/>
      <c r="I5" s="393" t="s">
        <v>78</v>
      </c>
      <c r="J5" s="394"/>
      <c r="K5" s="394"/>
      <c r="L5" s="395"/>
    </row>
    <row r="6" spans="1:12" s="303" customFormat="1" ht="51.75" customHeight="1" thickBot="1" x14ac:dyDescent="0.3">
      <c r="B6" s="304"/>
      <c r="C6" s="305" t="s">
        <v>111</v>
      </c>
      <c r="D6" s="306" t="s">
        <v>74</v>
      </c>
      <c r="E6" s="307" t="s">
        <v>112</v>
      </c>
      <c r="F6" s="305" t="s">
        <v>76</v>
      </c>
      <c r="G6" s="306" t="s">
        <v>77</v>
      </c>
      <c r="H6" s="307" t="s">
        <v>112</v>
      </c>
      <c r="I6" s="305" t="s">
        <v>172</v>
      </c>
      <c r="J6" s="306" t="s">
        <v>77</v>
      </c>
      <c r="K6" s="327" t="s">
        <v>169</v>
      </c>
      <c r="L6" s="307" t="s">
        <v>112</v>
      </c>
    </row>
    <row r="7" spans="1:12" s="41" customFormat="1" ht="24.95" customHeight="1" x14ac:dyDescent="0.25">
      <c r="A7" s="217" t="s">
        <v>61</v>
      </c>
      <c r="B7" s="218">
        <f>'1. Répartition des groupes'!C15</f>
        <v>0</v>
      </c>
      <c r="C7" s="219">
        <f>'1. Répartition des groupes'!I15</f>
        <v>0</v>
      </c>
      <c r="D7" s="220">
        <f>'1. Répartition des groupes'!J15</f>
        <v>0</v>
      </c>
      <c r="E7" s="221"/>
      <c r="F7" s="219">
        <f>'1.a Effectifs groupes (1-4)'!I14</f>
        <v>0</v>
      </c>
      <c r="G7" s="220">
        <f>'1.a Effectifs groupes (1-4)'!J14</f>
        <v>0</v>
      </c>
      <c r="H7" s="221"/>
      <c r="I7" s="219">
        <f t="shared" ref="I7:J14" si="0">F7-C7</f>
        <v>0</v>
      </c>
      <c r="J7" s="220">
        <f t="shared" si="0"/>
        <v>0</v>
      </c>
      <c r="K7" s="324" t="str">
        <f>IF((I7&lt;0),"non conforme",IF((J7+I7)&lt;0,"non conforme",IF((J7-I8)&gt;=0,"valide",IF(I8-J7&gt;=0,"valide"))))</f>
        <v>valide</v>
      </c>
      <c r="L7" s="221"/>
    </row>
    <row r="8" spans="1:12" s="41" customFormat="1" ht="24.95" customHeight="1" x14ac:dyDescent="0.25">
      <c r="A8" s="222" t="s">
        <v>62</v>
      </c>
      <c r="B8" s="223">
        <f>'1. Répartition des groupes'!C16</f>
        <v>0</v>
      </c>
      <c r="C8" s="224">
        <f>'1. Répartition des groupes'!I16</f>
        <v>0</v>
      </c>
      <c r="D8" s="225">
        <f>'1. Répartition des groupes'!J16</f>
        <v>0</v>
      </c>
      <c r="E8" s="226"/>
      <c r="F8" s="224">
        <f>'1.a Effectifs groupes (1-4)'!I31</f>
        <v>0</v>
      </c>
      <c r="G8" s="225">
        <f>'1.a Effectifs groupes (1-4)'!J31</f>
        <v>0</v>
      </c>
      <c r="H8" s="226"/>
      <c r="I8" s="224">
        <f t="shared" si="0"/>
        <v>0</v>
      </c>
      <c r="J8" s="225">
        <f t="shared" si="0"/>
        <v>0</v>
      </c>
      <c r="K8" s="324" t="str">
        <f t="shared" ref="K8:K15" si="1">IF((I8&lt;0),"non conforme",IF((J8+I8)&lt;0,"non conforme",IF((J8-I9)&gt;=0,"valide",IF(I9-J8&gt;=0,"valide"))))</f>
        <v>valide</v>
      </c>
      <c r="L8" s="226"/>
    </row>
    <row r="9" spans="1:12" s="41" customFormat="1" ht="24.95" customHeight="1" x14ac:dyDescent="0.25">
      <c r="A9" s="227" t="s">
        <v>65</v>
      </c>
      <c r="B9" s="223">
        <f>'1. Répartition des groupes'!C17</f>
        <v>0</v>
      </c>
      <c r="C9" s="224">
        <f>'1. Répartition des groupes'!I17</f>
        <v>0</v>
      </c>
      <c r="D9" s="225">
        <f>'1. Répartition des groupes'!J17</f>
        <v>0</v>
      </c>
      <c r="E9" s="226"/>
      <c r="F9" s="224">
        <f>'1.a Effectifs groupes (1-4)'!I55</f>
        <v>0</v>
      </c>
      <c r="G9" s="225">
        <f>'1.a Effectifs groupes (1-4)'!J55</f>
        <v>0</v>
      </c>
      <c r="H9" s="226"/>
      <c r="I9" s="224">
        <f t="shared" si="0"/>
        <v>0</v>
      </c>
      <c r="J9" s="225">
        <f t="shared" si="0"/>
        <v>0</v>
      </c>
      <c r="K9" s="324" t="str">
        <f t="shared" si="1"/>
        <v>valide</v>
      </c>
      <c r="L9" s="226"/>
    </row>
    <row r="10" spans="1:12" s="41" customFormat="1" ht="24.95" customHeight="1" x14ac:dyDescent="0.25">
      <c r="A10" s="228" t="s">
        <v>68</v>
      </c>
      <c r="B10" s="223">
        <f>'1. Répartition des groupes'!C18</f>
        <v>0</v>
      </c>
      <c r="C10" s="224">
        <f>'1. Répartition des groupes'!I18</f>
        <v>0</v>
      </c>
      <c r="D10" s="225">
        <f>'1. Répartition des groupes'!J18</f>
        <v>0</v>
      </c>
      <c r="E10" s="226"/>
      <c r="F10" s="224">
        <f>'1.a Effectifs groupes (1-4)'!I72</f>
        <v>0</v>
      </c>
      <c r="G10" s="225">
        <f>'1.a Effectifs groupes (1-4)'!J72</f>
        <v>0</v>
      </c>
      <c r="H10" s="226"/>
      <c r="I10" s="224">
        <f t="shared" si="0"/>
        <v>0</v>
      </c>
      <c r="J10" s="225">
        <f t="shared" si="0"/>
        <v>0</v>
      </c>
      <c r="K10" s="324" t="str">
        <f t="shared" si="1"/>
        <v>valide</v>
      </c>
      <c r="L10" s="226"/>
    </row>
    <row r="11" spans="1:12" s="41" customFormat="1" ht="24.95" customHeight="1" x14ac:dyDescent="0.25">
      <c r="A11" s="229" t="s">
        <v>70</v>
      </c>
      <c r="B11" s="223">
        <f>'1. Répartition des groupes'!C19</f>
        <v>0</v>
      </c>
      <c r="C11" s="224">
        <f>'1. Répartition des groupes'!I19</f>
        <v>0</v>
      </c>
      <c r="D11" s="225">
        <f>'1. Répartition des groupes'!J19</f>
        <v>0</v>
      </c>
      <c r="E11" s="226"/>
      <c r="F11" s="224">
        <f>'1.b Effectifs groupes (5-8)'!I14</f>
        <v>0</v>
      </c>
      <c r="G11" s="225">
        <f>'1.b Effectifs groupes (5-8)'!J14</f>
        <v>0</v>
      </c>
      <c r="H11" s="226"/>
      <c r="I11" s="224">
        <f t="shared" si="0"/>
        <v>0</v>
      </c>
      <c r="J11" s="225">
        <f t="shared" si="0"/>
        <v>0</v>
      </c>
      <c r="K11" s="324" t="str">
        <f t="shared" si="1"/>
        <v>valide</v>
      </c>
      <c r="L11" s="226"/>
    </row>
    <row r="12" spans="1:12" s="41" customFormat="1" ht="24.95" customHeight="1" x14ac:dyDescent="0.25">
      <c r="A12" s="230" t="s">
        <v>71</v>
      </c>
      <c r="B12" s="223">
        <f>'1. Répartition des groupes'!C20</f>
        <v>0</v>
      </c>
      <c r="C12" s="224">
        <f>'1. Répartition des groupes'!I20</f>
        <v>0</v>
      </c>
      <c r="D12" s="225">
        <f>'1. Répartition des groupes'!J20</f>
        <v>0</v>
      </c>
      <c r="E12" s="226"/>
      <c r="F12" s="224">
        <f>'1.b Effectifs groupes (5-8)'!I31</f>
        <v>0</v>
      </c>
      <c r="G12" s="225">
        <f>'1.b Effectifs groupes (5-8)'!J31</f>
        <v>0</v>
      </c>
      <c r="H12" s="226"/>
      <c r="I12" s="224">
        <f t="shared" si="0"/>
        <v>0</v>
      </c>
      <c r="J12" s="225">
        <f t="shared" si="0"/>
        <v>0</v>
      </c>
      <c r="K12" s="324" t="str">
        <f t="shared" si="1"/>
        <v>valide</v>
      </c>
      <c r="L12" s="226"/>
    </row>
    <row r="13" spans="1:12" s="41" customFormat="1" ht="24.95" customHeight="1" x14ac:dyDescent="0.25">
      <c r="A13" s="231" t="s">
        <v>72</v>
      </c>
      <c r="B13" s="223">
        <f>'1. Répartition des groupes'!C21</f>
        <v>0</v>
      </c>
      <c r="C13" s="224">
        <f>'1. Répartition des groupes'!I21</f>
        <v>0</v>
      </c>
      <c r="D13" s="225">
        <f>'1. Répartition des groupes'!J21</f>
        <v>0</v>
      </c>
      <c r="E13" s="226"/>
      <c r="F13" s="224">
        <f>'1.b Effectifs groupes (5-8)'!I55</f>
        <v>0</v>
      </c>
      <c r="G13" s="225">
        <f>'1.b Effectifs groupes (5-8)'!J55</f>
        <v>0</v>
      </c>
      <c r="H13" s="226"/>
      <c r="I13" s="224">
        <f t="shared" si="0"/>
        <v>0</v>
      </c>
      <c r="J13" s="225">
        <f t="shared" si="0"/>
        <v>0</v>
      </c>
      <c r="K13" s="324" t="str">
        <f t="shared" si="1"/>
        <v>valide</v>
      </c>
      <c r="L13" s="226"/>
    </row>
    <row r="14" spans="1:12" s="41" customFormat="1" ht="24.95" customHeight="1" thickBot="1" x14ac:dyDescent="0.3">
      <c r="A14" s="232" t="s">
        <v>73</v>
      </c>
      <c r="B14" s="233">
        <f>'1. Répartition des groupes'!C22</f>
        <v>0</v>
      </c>
      <c r="C14" s="234">
        <f>'1. Répartition des groupes'!I22</f>
        <v>0</v>
      </c>
      <c r="D14" s="235">
        <f>'1. Répartition des groupes'!J22</f>
        <v>0</v>
      </c>
      <c r="E14" s="236"/>
      <c r="F14" s="234">
        <f>'1.b Effectifs groupes (5-8)'!I72</f>
        <v>0</v>
      </c>
      <c r="G14" s="235">
        <f>'1.b Effectifs groupes (5-8)'!J72</f>
        <v>0</v>
      </c>
      <c r="H14" s="236"/>
      <c r="I14" s="234">
        <f t="shared" si="0"/>
        <v>0</v>
      </c>
      <c r="J14" s="235">
        <f t="shared" si="0"/>
        <v>0</v>
      </c>
      <c r="K14" s="325" t="str">
        <f t="shared" si="1"/>
        <v>valide</v>
      </c>
      <c r="L14" s="236"/>
    </row>
    <row r="15" spans="1:12" s="41" customFormat="1" ht="24.95" customHeight="1" thickTop="1" thickBot="1" x14ac:dyDescent="0.3">
      <c r="A15" s="237"/>
      <c r="B15" s="238" t="s">
        <v>152</v>
      </c>
      <c r="C15" s="239">
        <f>SUM(C7:C14)</f>
        <v>0</v>
      </c>
      <c r="D15" s="239">
        <f>SUM(D7:D14)</f>
        <v>0</v>
      </c>
      <c r="E15" s="240"/>
      <c r="F15" s="241">
        <f>SUM(F7:F14)</f>
        <v>0</v>
      </c>
      <c r="G15" s="241">
        <f>SUM(G7:G14)</f>
        <v>0</v>
      </c>
      <c r="H15" s="240"/>
      <c r="I15" s="241">
        <f>(F15-C15)</f>
        <v>0</v>
      </c>
      <c r="J15" s="241">
        <f>(G15-D15)</f>
        <v>0</v>
      </c>
      <c r="K15" s="326" t="str">
        <f t="shared" si="1"/>
        <v>valide</v>
      </c>
      <c r="L15" s="240"/>
    </row>
    <row r="16" spans="1:12" s="41" customFormat="1" ht="24.95" customHeight="1" thickBot="1" x14ac:dyDescent="0.3">
      <c r="A16" s="242" t="s">
        <v>69</v>
      </c>
      <c r="B16" s="237"/>
      <c r="C16" s="237"/>
      <c r="D16" s="243"/>
      <c r="E16" s="244">
        <f>'1. Répartition des groupes'!K23</f>
        <v>0</v>
      </c>
      <c r="F16" s="245"/>
      <c r="G16" s="243"/>
      <c r="H16" s="244">
        <f>'1.c Effectif Direction'!G12</f>
        <v>0</v>
      </c>
      <c r="I16" s="245"/>
      <c r="J16" s="243"/>
      <c r="K16" s="324" t="str">
        <f>IF(L16&gt;=0,"valide","non conforme")</f>
        <v>valide</v>
      </c>
      <c r="L16" s="244">
        <f>H16-E16</f>
        <v>0</v>
      </c>
    </row>
    <row r="17" spans="1:12" s="41" customFormat="1" ht="38.25" customHeight="1" thickBot="1" x14ac:dyDescent="0.3">
      <c r="A17" s="246"/>
      <c r="B17" s="246"/>
      <c r="C17" s="396" t="s">
        <v>109</v>
      </c>
      <c r="D17" s="397"/>
      <c r="E17" s="247">
        <f>SUM(C15:E16)</f>
        <v>0</v>
      </c>
      <c r="F17" s="248"/>
      <c r="G17" s="248"/>
      <c r="H17" s="248"/>
      <c r="I17" s="308"/>
      <c r="J17" s="302"/>
      <c r="K17" s="302"/>
      <c r="L17" s="249"/>
    </row>
    <row r="18" spans="1:12" s="41" customFormat="1" ht="12" customHeight="1" thickBot="1" x14ac:dyDescent="0.3">
      <c r="B18" s="120"/>
      <c r="H18" s="309"/>
      <c r="I18" s="309"/>
      <c r="J18" s="309"/>
      <c r="K18" s="317"/>
    </row>
    <row r="19" spans="1:12" s="41" customFormat="1" ht="24.95" customHeight="1" thickBot="1" x14ac:dyDescent="0.35">
      <c r="B19" s="120"/>
      <c r="F19" s="311" t="s">
        <v>153</v>
      </c>
      <c r="G19" s="312"/>
      <c r="H19" s="312"/>
      <c r="I19" s="312"/>
      <c r="J19" s="313"/>
      <c r="K19" s="323"/>
    </row>
    <row r="20" spans="1:12" s="41" customFormat="1" x14ac:dyDescent="0.25">
      <c r="A20" s="41" t="s">
        <v>96</v>
      </c>
      <c r="B20" s="171"/>
      <c r="F20" s="398" t="s">
        <v>154</v>
      </c>
      <c r="G20" s="399"/>
      <c r="H20" s="399"/>
      <c r="I20" s="399"/>
      <c r="J20" s="400"/>
      <c r="K20" s="321"/>
      <c r="L20" s="40"/>
    </row>
    <row r="21" spans="1:12" s="41" customFormat="1" x14ac:dyDescent="0.25">
      <c r="B21" s="120"/>
      <c r="F21" s="401"/>
      <c r="G21" s="402"/>
      <c r="H21" s="402"/>
      <c r="I21" s="402"/>
      <c r="J21" s="403"/>
      <c r="K21" s="322"/>
      <c r="L21" s="314"/>
    </row>
    <row r="22" spans="1:12" s="41" customFormat="1" x14ac:dyDescent="0.25">
      <c r="A22" s="382"/>
      <c r="B22" s="383"/>
      <c r="C22" s="383"/>
      <c r="F22" s="404" t="s">
        <v>155</v>
      </c>
      <c r="G22" s="405"/>
      <c r="H22" s="405"/>
      <c r="I22" s="405"/>
      <c r="J22" s="406"/>
      <c r="K22" s="321"/>
      <c r="L22" s="314"/>
    </row>
    <row r="23" spans="1:12" s="41" customFormat="1" ht="15.75" thickBot="1" x14ac:dyDescent="0.3">
      <c r="A23" s="41" t="s">
        <v>97</v>
      </c>
      <c r="B23" s="120"/>
      <c r="F23" s="378"/>
      <c r="G23" s="379"/>
      <c r="H23" s="379"/>
      <c r="I23" s="379"/>
      <c r="J23" s="380"/>
      <c r="K23" s="322"/>
      <c r="L23" s="314"/>
    </row>
    <row r="24" spans="1:12" s="41" customFormat="1" ht="15" hidden="1" customHeight="1" x14ac:dyDescent="0.25">
      <c r="B24" s="120"/>
      <c r="F24" s="314"/>
      <c r="G24" s="314"/>
      <c r="H24" s="314"/>
      <c r="I24" s="314"/>
      <c r="J24" s="314"/>
      <c r="K24" s="314"/>
      <c r="L24" s="314"/>
    </row>
    <row r="25" spans="1:12" s="41" customFormat="1" ht="15" hidden="1" customHeight="1" x14ac:dyDescent="0.25">
      <c r="B25" s="120"/>
      <c r="F25" s="314"/>
      <c r="G25" s="314"/>
      <c r="H25" s="314"/>
      <c r="I25" s="314"/>
      <c r="J25" s="314"/>
      <c r="K25" s="314"/>
      <c r="L25" s="314"/>
    </row>
    <row r="26" spans="1:12" s="41" customFormat="1" ht="15" hidden="1" customHeight="1" x14ac:dyDescent="0.25">
      <c r="B26" s="120"/>
      <c r="F26" s="314"/>
      <c r="G26" s="314"/>
      <c r="H26" s="314"/>
      <c r="I26" s="314"/>
      <c r="J26" s="314"/>
      <c r="K26" s="314"/>
      <c r="L26" s="314"/>
    </row>
    <row r="27" spans="1:12" s="41" customFormat="1" ht="15" hidden="1" customHeight="1" x14ac:dyDescent="0.25">
      <c r="B27" s="120"/>
      <c r="F27" s="314"/>
      <c r="G27" s="314"/>
      <c r="H27" s="314"/>
      <c r="I27" s="314"/>
      <c r="J27" s="314"/>
      <c r="K27" s="314"/>
      <c r="L27" s="314"/>
    </row>
    <row r="28" spans="1:12" s="41" customFormat="1" ht="15" hidden="1" customHeight="1" x14ac:dyDescent="0.25">
      <c r="B28" s="120"/>
      <c r="F28" s="314"/>
      <c r="G28" s="314"/>
      <c r="H28" s="314"/>
      <c r="I28" s="314"/>
      <c r="J28" s="314"/>
      <c r="K28" s="314"/>
      <c r="L28" s="314"/>
    </row>
    <row r="29" spans="1:12" s="41" customFormat="1" ht="15" hidden="1" customHeight="1" x14ac:dyDescent="0.25">
      <c r="B29" s="120"/>
      <c r="F29" s="314"/>
      <c r="G29" s="314"/>
      <c r="H29" s="314"/>
      <c r="I29" s="314"/>
      <c r="J29" s="314"/>
      <c r="K29" s="314"/>
      <c r="L29" s="314"/>
    </row>
    <row r="30" spans="1:12" s="41" customFormat="1" ht="15" hidden="1" customHeight="1" x14ac:dyDescent="0.25">
      <c r="B30" s="120"/>
      <c r="F30" s="314"/>
      <c r="G30" s="314"/>
      <c r="H30" s="314"/>
      <c r="I30" s="314"/>
      <c r="J30" s="314"/>
      <c r="K30" s="314"/>
      <c r="L30" s="314"/>
    </row>
    <row r="31" spans="1:12" s="41" customFormat="1" ht="15" hidden="1" customHeight="1" x14ac:dyDescent="0.25">
      <c r="B31" s="120"/>
      <c r="F31" s="314"/>
      <c r="G31" s="314"/>
      <c r="H31" s="314"/>
      <c r="I31" s="314"/>
      <c r="J31" s="314"/>
      <c r="K31" s="314"/>
      <c r="L31" s="314"/>
    </row>
    <row r="32" spans="1:12" s="41" customFormat="1" ht="15" hidden="1" customHeight="1" x14ac:dyDescent="0.25">
      <c r="B32" s="120"/>
      <c r="F32" s="314"/>
      <c r="G32" s="314"/>
      <c r="H32" s="314"/>
      <c r="I32" s="314"/>
      <c r="J32" s="314"/>
      <c r="K32" s="314"/>
      <c r="L32" s="314"/>
    </row>
    <row r="33" spans="1:12" ht="15" hidden="1" customHeight="1" x14ac:dyDescent="0.25">
      <c r="F33" s="314"/>
      <c r="G33" s="314"/>
      <c r="H33" s="314"/>
      <c r="I33" s="314"/>
      <c r="J33" s="314"/>
      <c r="K33" s="314"/>
      <c r="L33" s="314"/>
    </row>
    <row r="34" spans="1:12" x14ac:dyDescent="0.25">
      <c r="A34" s="381"/>
      <c r="B34" s="381"/>
      <c r="C34" s="381"/>
      <c r="F34" s="314"/>
      <c r="G34" s="314"/>
      <c r="H34" s="314"/>
      <c r="I34" s="314"/>
      <c r="J34" s="314"/>
      <c r="K34" s="314"/>
      <c r="L34" s="314"/>
    </row>
    <row r="35" spans="1:12" x14ac:dyDescent="0.25"/>
    <row r="36" spans="1:12" x14ac:dyDescent="0.25"/>
  </sheetData>
  <sheetProtection algorithmName="SHA-512" hashValue="84sklyuDuYmvzhVSO0GgrGU8JMBBuNhxp9Ky8/R3zHCR1n0yOK7INX9dedazYlXFAweSbDcbMY4UKT1UcH5tWw==" saltValue="8vgrz8lJunBScHKUHlo4nQ==" spinCount="100000" sheet="1" objects="1" scenarios="1"/>
  <mergeCells count="11">
    <mergeCell ref="F23:J23"/>
    <mergeCell ref="A34:C34"/>
    <mergeCell ref="A22:C22"/>
    <mergeCell ref="H1:J1"/>
    <mergeCell ref="C5:E5"/>
    <mergeCell ref="F5:H5"/>
    <mergeCell ref="I5:L5"/>
    <mergeCell ref="C17:D17"/>
    <mergeCell ref="F20:J20"/>
    <mergeCell ref="F21:J21"/>
    <mergeCell ref="F22:J22"/>
  </mergeCells>
  <conditionalFormatting sqref="I7:J16 L7:L16">
    <cfRule type="cellIs" dxfId="9" priority="19" operator="greaterThan">
      <formula>0</formula>
    </cfRule>
    <cfRule type="cellIs" dxfId="8" priority="20" operator="lessThan">
      <formula>0</formula>
    </cfRule>
  </conditionalFormatting>
  <conditionalFormatting sqref="L17">
    <cfRule type="cellIs" dxfId="7" priority="17" operator="lessThan">
      <formula>0</formula>
    </cfRule>
    <cfRule type="cellIs" dxfId="6" priority="18" operator="greaterThan">
      <formula>0</formula>
    </cfRule>
  </conditionalFormatting>
  <conditionalFormatting sqref="I15:J15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L16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K7:K16">
    <cfRule type="containsText" dxfId="1" priority="1" operator="containsText" text="non conforme">
      <formula>NOT(ISERROR(SEARCH("non conforme",K7)))</formula>
    </cfRule>
    <cfRule type="containsText" dxfId="0" priority="2" operator="containsText" text="valide">
      <formula>NOT(ISERROR(SEARCH("valide",K7)))</formula>
    </cfRule>
  </conditionalFormatting>
  <hyperlinks>
    <hyperlink ref="C5:E5" r:id="rId1" display="http://www.fr.ch/sej/files/pdf92/directives-sur-les-structures-daccueil-prescolaires-fr.pdf" xr:uid="{00000000-0004-0000-0400-000000000000}"/>
  </hyperlinks>
  <pageMargins left="0.70866141732283472" right="0.70866141732283472" top="0.35433070866141736" bottom="0.74803149606299213" header="0.31496062992125984" footer="0.31496062992125984"/>
  <pageSetup paperSize="9" scale="8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M57"/>
  <sheetViews>
    <sheetView zoomScale="110" zoomScaleNormal="110" workbookViewId="0">
      <selection activeCell="C5" sqref="C5"/>
    </sheetView>
  </sheetViews>
  <sheetFormatPr baseColWidth="10" defaultColWidth="0" defaultRowHeight="15" zeroHeight="1" x14ac:dyDescent="0.25"/>
  <cols>
    <col min="1" max="1" width="1.5703125" customWidth="1"/>
    <col min="2" max="11" width="11.42578125" customWidth="1"/>
    <col min="12" max="12" width="2.85546875" customWidth="1"/>
    <col min="13" max="13" width="0" hidden="1" customWidth="1"/>
    <col min="14" max="16384" width="11.42578125" hidden="1"/>
  </cols>
  <sheetData>
    <row r="1" spans="2:11" s="30" customFormat="1" ht="84" customHeight="1" x14ac:dyDescent="0.25">
      <c r="C1" s="209"/>
      <c r="I1" s="384" t="s">
        <v>177</v>
      </c>
      <c r="J1" s="385"/>
      <c r="K1" s="386"/>
    </row>
    <row r="2" spans="2:11" x14ac:dyDescent="0.25"/>
    <row r="3" spans="2:11" ht="20.25" x14ac:dyDescent="0.3">
      <c r="B3" s="315" t="s">
        <v>162</v>
      </c>
    </row>
    <row r="4" spans="2:11" x14ac:dyDescent="0.25"/>
    <row r="5" spans="2:11" ht="19.5" x14ac:dyDescent="0.35">
      <c r="B5" s="316" t="s">
        <v>163</v>
      </c>
    </row>
    <row r="6" spans="2:11" x14ac:dyDescent="0.25"/>
    <row r="7" spans="2:11" x14ac:dyDescent="0.25">
      <c r="B7" s="310"/>
      <c r="C7" s="310"/>
      <c r="D7" s="310"/>
      <c r="E7" s="310"/>
      <c r="F7" s="310"/>
      <c r="G7" s="310"/>
      <c r="H7" s="310"/>
      <c r="I7" s="310"/>
    </row>
    <row r="8" spans="2:11" x14ac:dyDescent="0.25">
      <c r="B8" s="310"/>
      <c r="C8" s="310"/>
      <c r="D8" s="310"/>
      <c r="E8" s="310"/>
      <c r="F8" s="310"/>
      <c r="G8" s="310"/>
      <c r="H8" s="310"/>
      <c r="I8" s="310"/>
    </row>
    <row r="9" spans="2:11" x14ac:dyDescent="0.25">
      <c r="B9" s="310"/>
      <c r="C9" s="310"/>
      <c r="D9" s="310"/>
      <c r="E9" s="310"/>
      <c r="F9" s="310"/>
      <c r="G9" s="310"/>
      <c r="H9" s="310"/>
      <c r="I9" s="310"/>
    </row>
    <row r="10" spans="2:11" x14ac:dyDescent="0.25">
      <c r="B10" s="310"/>
      <c r="C10" s="310"/>
      <c r="D10" s="310"/>
      <c r="E10" s="310"/>
      <c r="F10" s="310"/>
      <c r="G10" s="310"/>
      <c r="H10" s="310"/>
      <c r="I10" s="310"/>
    </row>
    <row r="11" spans="2:11" x14ac:dyDescent="0.25">
      <c r="B11" s="310"/>
      <c r="C11" s="310"/>
      <c r="D11" s="310"/>
      <c r="E11" s="310"/>
      <c r="F11" s="310"/>
      <c r="G11" s="310"/>
      <c r="H11" s="310"/>
      <c r="I11" s="310"/>
    </row>
    <row r="12" spans="2:11" x14ac:dyDescent="0.25">
      <c r="B12" s="310"/>
      <c r="C12" s="310"/>
      <c r="D12" s="310"/>
      <c r="E12" s="310"/>
      <c r="F12" s="310"/>
      <c r="G12" s="310"/>
      <c r="H12" s="310"/>
      <c r="I12" s="310"/>
    </row>
    <row r="13" spans="2:11" x14ac:dyDescent="0.25">
      <c r="B13" s="310"/>
      <c r="C13" s="310"/>
      <c r="D13" s="310"/>
      <c r="E13" s="310"/>
      <c r="F13" s="310"/>
      <c r="G13" s="310"/>
      <c r="H13" s="310"/>
      <c r="I13" s="310"/>
    </row>
    <row r="14" spans="2:11" x14ac:dyDescent="0.25">
      <c r="B14" s="310"/>
      <c r="C14" s="310"/>
      <c r="D14" s="310"/>
      <c r="E14" s="310"/>
      <c r="F14" s="310"/>
      <c r="G14" s="310"/>
      <c r="H14" s="310"/>
      <c r="I14" s="310"/>
    </row>
    <row r="15" spans="2:11" x14ac:dyDescent="0.25">
      <c r="B15" s="310"/>
      <c r="C15" s="310"/>
      <c r="D15" s="310"/>
      <c r="E15" s="310"/>
      <c r="F15" s="310"/>
      <c r="G15" s="310"/>
      <c r="H15" s="310"/>
      <c r="I15" s="310"/>
    </row>
    <row r="16" spans="2:11" x14ac:dyDescent="0.25">
      <c r="B16" s="310"/>
      <c r="C16" s="310"/>
      <c r="D16" s="310"/>
      <c r="E16" s="310"/>
      <c r="F16" s="310"/>
      <c r="G16" s="310"/>
      <c r="H16" s="310"/>
      <c r="I16" s="310"/>
    </row>
    <row r="17" spans="2:9" x14ac:dyDescent="0.25">
      <c r="B17" s="310"/>
      <c r="C17" s="310"/>
      <c r="D17" s="310"/>
      <c r="E17" s="310"/>
      <c r="F17" s="310"/>
      <c r="G17" s="310"/>
      <c r="H17" s="310"/>
      <c r="I17" s="310"/>
    </row>
    <row r="18" spans="2:9" x14ac:dyDescent="0.25">
      <c r="B18" s="310"/>
      <c r="C18" s="310"/>
      <c r="D18" s="310"/>
      <c r="E18" s="310"/>
      <c r="F18" s="310"/>
      <c r="G18" s="310"/>
      <c r="H18" s="310"/>
      <c r="I18" s="310"/>
    </row>
    <row r="19" spans="2:9" x14ac:dyDescent="0.25">
      <c r="B19" s="310"/>
      <c r="C19" s="310"/>
      <c r="D19" s="310"/>
      <c r="E19" s="310"/>
      <c r="F19" s="310"/>
      <c r="G19" s="310"/>
      <c r="H19" s="310"/>
      <c r="I19" s="310"/>
    </row>
    <row r="20" spans="2:9" x14ac:dyDescent="0.25">
      <c r="B20" s="310"/>
      <c r="C20" s="310"/>
      <c r="D20" s="310"/>
      <c r="E20" s="310"/>
      <c r="F20" s="310"/>
      <c r="G20" s="310"/>
      <c r="H20" s="310"/>
      <c r="I20" s="310"/>
    </row>
    <row r="21" spans="2:9" x14ac:dyDescent="0.25">
      <c r="B21" s="310"/>
      <c r="C21" s="310"/>
      <c r="D21" s="310"/>
      <c r="E21" s="310"/>
      <c r="F21" s="310"/>
      <c r="G21" s="310"/>
      <c r="H21" s="310"/>
      <c r="I21" s="310"/>
    </row>
    <row r="22" spans="2:9" x14ac:dyDescent="0.25">
      <c r="B22" s="310"/>
      <c r="C22" s="310"/>
      <c r="D22" s="310"/>
      <c r="E22" s="310"/>
      <c r="F22" s="310"/>
      <c r="G22" s="310"/>
      <c r="H22" s="310"/>
      <c r="I22" s="310"/>
    </row>
    <row r="23" spans="2:9" x14ac:dyDescent="0.25">
      <c r="B23" s="310"/>
      <c r="C23" s="310"/>
      <c r="D23" s="310"/>
      <c r="E23" s="310"/>
      <c r="F23" s="310"/>
      <c r="G23" s="310"/>
      <c r="H23" s="310"/>
      <c r="I23" s="310"/>
    </row>
    <row r="24" spans="2:9" x14ac:dyDescent="0.25">
      <c r="B24" s="310"/>
      <c r="C24" s="310"/>
      <c r="D24" s="310"/>
      <c r="E24" s="310"/>
      <c r="F24" s="310"/>
      <c r="G24" s="310"/>
      <c r="H24" s="310"/>
      <c r="I24" s="310"/>
    </row>
    <row r="25" spans="2:9" x14ac:dyDescent="0.25"/>
    <row r="26" spans="2:9" x14ac:dyDescent="0.25"/>
    <row r="27" spans="2:9" x14ac:dyDescent="0.25"/>
    <row r="28" spans="2:9" x14ac:dyDescent="0.25"/>
    <row r="29" spans="2:9" x14ac:dyDescent="0.25"/>
    <row r="30" spans="2:9" x14ac:dyDescent="0.25"/>
    <row r="31" spans="2:9" x14ac:dyDescent="0.25"/>
    <row r="32" spans="2:9" ht="19.5" x14ac:dyDescent="0.35">
      <c r="B32" s="316" t="s">
        <v>164</v>
      </c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sheetProtection algorithmName="SHA-512" hashValue="Qy76W13lQshYrWCNm16e4dFAvmFmXvaONCH0ardYsgTkrjlPpKoNjZb6LO2vno7UlLlnl63S/dIkg5PmGDVSHQ==" saltValue="rkYxkwY0JX4ymvYyR1Mzvw==" spinCount="100000" sheet="1" objects="1" scenarios="1"/>
  <mergeCells count="1">
    <mergeCell ref="I1:K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L24"/>
  <sheetViews>
    <sheetView zoomScale="110" zoomScaleNormal="110" workbookViewId="0">
      <selection activeCell="H17" sqref="H17"/>
    </sheetView>
  </sheetViews>
  <sheetFormatPr baseColWidth="10" defaultColWidth="0" defaultRowHeight="15" zeroHeight="1" x14ac:dyDescent="0.25"/>
  <cols>
    <col min="1" max="1" width="3" style="30" customWidth="1"/>
    <col min="2" max="11" width="11.42578125" style="30" customWidth="1"/>
    <col min="12" max="12" width="2.42578125" style="30" customWidth="1"/>
    <col min="13" max="16384" width="11.42578125" style="30" hidden="1"/>
  </cols>
  <sheetData>
    <row r="1" spans="2:12" s="103" customFormat="1" ht="20.25" x14ac:dyDescent="0.3">
      <c r="B1" s="252" t="s">
        <v>123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x14ac:dyDescent="0.25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x14ac:dyDescent="0.25">
      <c r="B4" s="4" t="s">
        <v>156</v>
      </c>
      <c r="C4" s="5"/>
      <c r="D4" s="5"/>
      <c r="E4" s="5"/>
      <c r="F4" s="5"/>
      <c r="G4" s="5"/>
      <c r="H4" s="5"/>
      <c r="I4" s="5"/>
      <c r="J4" s="5"/>
      <c r="K4" s="5"/>
      <c r="L4" s="2"/>
    </row>
    <row r="5" spans="2:12" ht="38.25" x14ac:dyDescent="0.25">
      <c r="B5" s="6" t="s">
        <v>10</v>
      </c>
      <c r="C5" s="7" t="s">
        <v>11</v>
      </c>
      <c r="D5" s="7" t="s">
        <v>12</v>
      </c>
      <c r="E5" s="7" t="s">
        <v>13</v>
      </c>
      <c r="F5" s="8" t="s">
        <v>14</v>
      </c>
      <c r="G5" s="5"/>
      <c r="H5" s="5"/>
      <c r="I5" s="5"/>
      <c r="J5" s="5"/>
      <c r="K5" s="5"/>
      <c r="L5" s="2"/>
    </row>
    <row r="6" spans="2:12" x14ac:dyDescent="0.25">
      <c r="B6" s="9" t="s">
        <v>15</v>
      </c>
      <c r="C6" s="10">
        <v>4</v>
      </c>
      <c r="D6" s="410">
        <v>0.5</v>
      </c>
      <c r="E6" s="413">
        <v>2</v>
      </c>
      <c r="F6" s="407">
        <v>1</v>
      </c>
      <c r="G6" s="5"/>
      <c r="H6" s="5"/>
      <c r="I6" s="5"/>
      <c r="J6" s="5"/>
      <c r="K6" s="5"/>
      <c r="L6" s="2"/>
    </row>
    <row r="7" spans="2:12" x14ac:dyDescent="0.25">
      <c r="B7" s="11" t="s">
        <v>16</v>
      </c>
      <c r="C7" s="12">
        <v>7</v>
      </c>
      <c r="D7" s="411"/>
      <c r="E7" s="414"/>
      <c r="F7" s="408"/>
      <c r="G7" s="5"/>
      <c r="H7" s="5"/>
      <c r="I7" s="5"/>
      <c r="J7" s="5"/>
      <c r="K7" s="5"/>
      <c r="L7" s="2"/>
    </row>
    <row r="8" spans="2:12" x14ac:dyDescent="0.25">
      <c r="B8" s="13" t="s">
        <v>17</v>
      </c>
      <c r="C8" s="14">
        <v>12</v>
      </c>
      <c r="D8" s="412"/>
      <c r="E8" s="415"/>
      <c r="F8" s="409"/>
      <c r="G8" s="5"/>
      <c r="H8" s="5"/>
      <c r="I8" s="5"/>
      <c r="J8" s="5"/>
      <c r="K8" s="5"/>
      <c r="L8" s="2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2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2:12" x14ac:dyDescent="0.25">
      <c r="B11" s="4" t="s">
        <v>81</v>
      </c>
      <c r="C11" s="416">
        <f>'1. Répartition des groupes'!C9</f>
        <v>0</v>
      </c>
      <c r="D11" s="417"/>
      <c r="E11" s="5"/>
      <c r="F11" s="5"/>
      <c r="G11" s="5"/>
      <c r="H11" s="5"/>
      <c r="I11" s="5"/>
      <c r="J11" s="5"/>
      <c r="K11" s="5"/>
      <c r="L11" s="2"/>
    </row>
    <row r="12" spans="2:12" ht="51" x14ac:dyDescent="0.25">
      <c r="B12" s="15" t="s">
        <v>18</v>
      </c>
      <c r="C12" s="15" t="s">
        <v>157</v>
      </c>
      <c r="D12" s="16"/>
      <c r="E12" s="5"/>
      <c r="F12" s="5"/>
      <c r="G12" s="5"/>
      <c r="H12" s="5"/>
      <c r="I12" s="5"/>
      <c r="J12" s="5"/>
      <c r="K12" s="5"/>
      <c r="L12" s="2"/>
    </row>
    <row r="13" spans="2:12" x14ac:dyDescent="0.25">
      <c r="B13" s="104">
        <f>'1. Répartition des groupes'!I9</f>
        <v>0</v>
      </c>
      <c r="C13" s="104">
        <f>'1. Répartition des groupes'!I8</f>
        <v>0</v>
      </c>
      <c r="D13" s="5"/>
      <c r="E13" s="5"/>
      <c r="F13" s="5"/>
      <c r="G13" s="5"/>
      <c r="H13" s="5"/>
      <c r="I13" s="5"/>
      <c r="J13" s="5"/>
      <c r="K13" s="5"/>
      <c r="L13" s="2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2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2"/>
    </row>
    <row r="16" spans="2:12" x14ac:dyDescent="0.25">
      <c r="B16" s="17" t="s">
        <v>19</v>
      </c>
      <c r="C16" s="5"/>
      <c r="D16" s="5"/>
      <c r="E16" s="5"/>
      <c r="F16" s="5"/>
      <c r="G16" s="5"/>
      <c r="H16" s="5"/>
      <c r="I16" s="5"/>
      <c r="J16" s="5"/>
      <c r="K16" s="5"/>
      <c r="L16" s="2"/>
    </row>
    <row r="17" spans="2:12" ht="38.25" x14ac:dyDescent="0.25">
      <c r="B17" s="6" t="s">
        <v>10</v>
      </c>
      <c r="C17" s="8" t="s">
        <v>20</v>
      </c>
      <c r="D17" s="18" t="s">
        <v>21</v>
      </c>
      <c r="E17" s="19" t="s">
        <v>22</v>
      </c>
      <c r="F17" s="20" t="s">
        <v>23</v>
      </c>
      <c r="G17" s="413" t="s">
        <v>24</v>
      </c>
      <c r="H17" s="20" t="s">
        <v>25</v>
      </c>
      <c r="I17" s="20" t="s">
        <v>26</v>
      </c>
      <c r="J17" s="8" t="s">
        <v>27</v>
      </c>
      <c r="K17" s="5"/>
      <c r="L17" s="2"/>
    </row>
    <row r="18" spans="2:12" x14ac:dyDescent="0.25">
      <c r="B18" s="9" t="s">
        <v>15</v>
      </c>
      <c r="C18" s="105">
        <f>'1. Répartition des groupes'!D23</f>
        <v>0</v>
      </c>
      <c r="D18" s="197">
        <f>IF(C18=0,0,IF($C$13&gt;($C$13-$E$6),((C18/C6)/($B$13/5)*($C$13-$E$6))+((C18/C6)/($B$13/5)*($C$13-($C$13-$E$6))*$D$6),(C18/C6)*$C$13/($B$13/5)))</f>
        <v>0</v>
      </c>
      <c r="E18" s="194">
        <f>IF(D18=0,0,D18/2)</f>
        <v>0</v>
      </c>
      <c r="F18" s="194">
        <f>IF(D18=0,0,D18-E18)</f>
        <v>0</v>
      </c>
      <c r="G18" s="414"/>
      <c r="H18" s="194">
        <f>IF(D18=0,0,D18/3*2)</f>
        <v>0</v>
      </c>
      <c r="I18" s="198">
        <f>IF(D18=0,0,D18-H18)</f>
        <v>0</v>
      </c>
      <c r="J18" s="193">
        <f>IF(C21=0,0,F6/B13*C21)</f>
        <v>0</v>
      </c>
      <c r="K18" s="5"/>
      <c r="L18" s="2"/>
    </row>
    <row r="19" spans="2:12" x14ac:dyDescent="0.25">
      <c r="B19" s="11" t="s">
        <v>16</v>
      </c>
      <c r="C19" s="106">
        <f>'1. Répartition des groupes'!E23</f>
        <v>0</v>
      </c>
      <c r="D19" s="21">
        <f>IF(C19=0,0,IF($C$13&gt;($C$13-$E$6),((C19/C7)/($B$13/5)*($C$13-$E$6))+((C19/C7)/($B$13/5)*($C$13-($C$13-$E$6))*$D$6),(C19/C7)*$C$13/($B$13/5)))</f>
        <v>0</v>
      </c>
      <c r="E19" s="22">
        <f>IF(D19=0,0,D19/2)</f>
        <v>0</v>
      </c>
      <c r="F19" s="22">
        <f>IF(D19=0,0,D19-E19)</f>
        <v>0</v>
      </c>
      <c r="G19" s="414"/>
      <c r="H19" s="22">
        <f>IF(D19=0,0,D19/3*2)</f>
        <v>0</v>
      </c>
      <c r="I19" s="23">
        <f t="shared" ref="I19:I20" si="0">IF(D19=0,0,D19-H19)</f>
        <v>0</v>
      </c>
      <c r="J19" s="28"/>
      <c r="K19" s="5"/>
      <c r="L19" s="2"/>
    </row>
    <row r="20" spans="2:12" ht="15.75" thickBot="1" x14ac:dyDescent="0.3">
      <c r="B20" s="13" t="s">
        <v>17</v>
      </c>
      <c r="C20" s="107">
        <f>'1. Répartition des groupes'!F23</f>
        <v>0</v>
      </c>
      <c r="D20" s="21">
        <f>IF(C20=0,0,IF($C$13&gt;($C$13-$E$6),((C20/C8)/($B$13/5)*($C$13-$E$6))+((C20/C8)/($B$13/5)*($C$13-($C$13-$E$6))*$D$6),(C20/C8)*$C$13/($B$13/5)))</f>
        <v>0</v>
      </c>
      <c r="E20" s="22">
        <f>IF(D20=0,0,D20/2)</f>
        <v>0</v>
      </c>
      <c r="F20" s="22">
        <f>IF(D20=0,0,D20-E20)</f>
        <v>0</v>
      </c>
      <c r="G20" s="414"/>
      <c r="H20" s="22">
        <f>IF(D20=0,0,D20/3*2)</f>
        <v>0</v>
      </c>
      <c r="I20" s="23">
        <f t="shared" si="0"/>
        <v>0</v>
      </c>
      <c r="J20" s="29"/>
      <c r="K20" s="5"/>
      <c r="L20" s="2"/>
    </row>
    <row r="21" spans="2:12" ht="15.75" thickBot="1" x14ac:dyDescent="0.3">
      <c r="B21" s="24" t="s">
        <v>28</v>
      </c>
      <c r="C21" s="25">
        <f>SUM(C18:C20)</f>
        <v>0</v>
      </c>
      <c r="D21" s="199">
        <f>SUM(D18:D20)</f>
        <v>0</v>
      </c>
      <c r="E21" s="200">
        <f t="shared" ref="E21:F21" si="1">SUM(E18:E20)</f>
        <v>0</v>
      </c>
      <c r="F21" s="200">
        <f t="shared" si="1"/>
        <v>0</v>
      </c>
      <c r="G21" s="415"/>
      <c r="H21" s="200">
        <f t="shared" ref="H21:I21" si="2">SUM(H18:H20)</f>
        <v>0</v>
      </c>
      <c r="I21" s="201">
        <f t="shared" si="2"/>
        <v>0</v>
      </c>
      <c r="J21" s="195">
        <f>J18</f>
        <v>0</v>
      </c>
      <c r="K21" s="196">
        <f>SUM(D21,J21)</f>
        <v>0</v>
      </c>
      <c r="L21" s="26"/>
    </row>
    <row r="22" spans="2:12" x14ac:dyDescent="0.25"/>
    <row r="24" spans="2:12" hidden="1" x14ac:dyDescent="0.25">
      <c r="B24" s="108"/>
    </row>
  </sheetData>
  <sheetProtection algorithmName="SHA-512" hashValue="81YYzRfGTS91gC1anFzPOO9tMXyJtkCBvsF7nIWagoteGZT5vVEyKi2pu438Lo11EZBKTdkgMstQSlmmIKJLIw==" saltValue="/8gt4m349r7JBr0kkEhy7A==" spinCount="100000" sheet="1" objects="1" scenarios="1"/>
  <mergeCells count="5">
    <mergeCell ref="F6:F8"/>
    <mergeCell ref="D6:D8"/>
    <mergeCell ref="E6:E8"/>
    <mergeCell ref="C11:D11"/>
    <mergeCell ref="G17:G21"/>
  </mergeCells>
  <pageMargins left="0.70866141732283472" right="0.70866141732283472" top="0.35433070866141736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"/>
  <sheetViews>
    <sheetView workbookViewId="0">
      <selection activeCell="A11" sqref="A11"/>
    </sheetView>
  </sheetViews>
  <sheetFormatPr baseColWidth="10" defaultRowHeight="15" x14ac:dyDescent="0.25"/>
  <cols>
    <col min="1" max="1" width="14.140625" customWidth="1"/>
    <col min="2" max="2" width="2.5703125" customWidth="1"/>
    <col min="3" max="3" width="27.5703125" customWidth="1"/>
    <col min="4" max="4" width="2.5703125" customWidth="1"/>
    <col min="6" max="6" width="24.5703125" customWidth="1"/>
    <col min="7" max="7" width="45.5703125" customWidth="1"/>
  </cols>
  <sheetData>
    <row r="1" spans="1:7" x14ac:dyDescent="0.25">
      <c r="A1" t="s">
        <v>80</v>
      </c>
      <c r="C1" t="s">
        <v>35</v>
      </c>
      <c r="E1" t="s">
        <v>45</v>
      </c>
      <c r="F1" t="s">
        <v>48</v>
      </c>
      <c r="G1" s="32" t="s">
        <v>82</v>
      </c>
    </row>
    <row r="2" spans="1:7" x14ac:dyDescent="0.25">
      <c r="A2" t="s">
        <v>6</v>
      </c>
      <c r="C2" t="s">
        <v>34</v>
      </c>
      <c r="E2" t="s">
        <v>46</v>
      </c>
      <c r="F2" t="s">
        <v>49</v>
      </c>
      <c r="G2" s="32" t="s">
        <v>83</v>
      </c>
    </row>
    <row r="3" spans="1:7" x14ac:dyDescent="0.25">
      <c r="A3" t="s">
        <v>30</v>
      </c>
      <c r="C3" t="s">
        <v>36</v>
      </c>
      <c r="F3" t="s">
        <v>50</v>
      </c>
      <c r="G3" s="32" t="s">
        <v>84</v>
      </c>
    </row>
    <row r="4" spans="1:7" x14ac:dyDescent="0.25">
      <c r="A4" t="s">
        <v>8</v>
      </c>
      <c r="C4" t="s">
        <v>165</v>
      </c>
      <c r="F4" t="s">
        <v>51</v>
      </c>
      <c r="G4" s="32" t="s">
        <v>85</v>
      </c>
    </row>
    <row r="5" spans="1:7" x14ac:dyDescent="0.25">
      <c r="A5" t="s">
        <v>31</v>
      </c>
      <c r="C5" t="s">
        <v>37</v>
      </c>
      <c r="F5" t="s">
        <v>52</v>
      </c>
      <c r="G5" s="32" t="s">
        <v>86</v>
      </c>
    </row>
    <row r="6" spans="1:7" x14ac:dyDescent="0.25">
      <c r="A6" t="s">
        <v>32</v>
      </c>
      <c r="C6" t="s">
        <v>38</v>
      </c>
    </row>
    <row r="7" spans="1:7" x14ac:dyDescent="0.25">
      <c r="A7" t="s">
        <v>33</v>
      </c>
      <c r="C7" t="s">
        <v>39</v>
      </c>
    </row>
    <row r="8" spans="1:7" x14ac:dyDescent="0.25">
      <c r="A8" t="s">
        <v>53</v>
      </c>
      <c r="C8" t="s">
        <v>40</v>
      </c>
    </row>
    <row r="9" spans="1:7" x14ac:dyDescent="0.25">
      <c r="A9" t="s">
        <v>54</v>
      </c>
      <c r="C9" t="s">
        <v>41</v>
      </c>
    </row>
    <row r="10" spans="1:7" x14ac:dyDescent="0.25">
      <c r="A10" t="s">
        <v>55</v>
      </c>
      <c r="C10" t="s">
        <v>43</v>
      </c>
    </row>
    <row r="11" spans="1:7" x14ac:dyDescent="0.25">
      <c r="A11" t="s">
        <v>182</v>
      </c>
      <c r="C11" t="s">
        <v>42</v>
      </c>
    </row>
    <row r="12" spans="1:7" x14ac:dyDescent="0.25">
      <c r="C12" t="s">
        <v>44</v>
      </c>
    </row>
  </sheetData>
  <hyperlinks>
    <hyperlink ref="G1" r:id="rId1" xr:uid="{00000000-0004-0000-0700-000000000000}"/>
    <hyperlink ref="G2" r:id="rId2" xr:uid="{00000000-0004-0000-0700-000001000000}"/>
    <hyperlink ref="G3" r:id="rId3" xr:uid="{00000000-0004-0000-0700-000002000000}"/>
    <hyperlink ref="G5" r:id="rId4" xr:uid="{00000000-0004-0000-0700-000003000000}"/>
    <hyperlink ref="G4" r:id="rId5" xr:uid="{00000000-0004-0000-0700-000004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H38"/>
  <sheetViews>
    <sheetView zoomScale="110" zoomScaleNormal="110" workbookViewId="0">
      <selection activeCell="B2" sqref="B2"/>
    </sheetView>
  </sheetViews>
  <sheetFormatPr baseColWidth="10" defaultColWidth="0" defaultRowHeight="15" zeroHeight="1" x14ac:dyDescent="0.25"/>
  <cols>
    <col min="1" max="1" width="1.5703125" style="1" customWidth="1"/>
    <col min="2" max="2" width="5.5703125" style="272" customWidth="1"/>
    <col min="3" max="3" width="64.5703125" style="1" customWidth="1"/>
    <col min="4" max="4" width="33.5703125" style="1" customWidth="1"/>
    <col min="5" max="5" width="1.85546875" style="1" customWidth="1"/>
    <col min="6" max="6" width="5.5703125" style="272" hidden="1" customWidth="1"/>
    <col min="7" max="7" width="51" style="1" hidden="1" customWidth="1"/>
    <col min="8" max="16384" width="11.42578125" style="1" hidden="1"/>
  </cols>
  <sheetData>
    <row r="1" spans="2:8" ht="75.75" customHeight="1" x14ac:dyDescent="0.25">
      <c r="D1" s="255" t="s">
        <v>177</v>
      </c>
      <c r="E1" s="256"/>
      <c r="F1" s="257"/>
    </row>
    <row r="2" spans="2:8" ht="18" customHeight="1" x14ac:dyDescent="0.25">
      <c r="D2" s="255"/>
      <c r="E2" s="256"/>
      <c r="F2" s="257"/>
    </row>
    <row r="3" spans="2:8" ht="20.25" x14ac:dyDescent="0.3">
      <c r="B3" s="252" t="s">
        <v>124</v>
      </c>
      <c r="F3" s="272" t="s">
        <v>139</v>
      </c>
    </row>
    <row r="4" spans="2:8" x14ac:dyDescent="0.25"/>
    <row r="5" spans="2:8" s="64" customFormat="1" ht="15.75" x14ac:dyDescent="0.25">
      <c r="B5" s="286" t="s">
        <v>113</v>
      </c>
      <c r="C5" s="287" t="s">
        <v>114</v>
      </c>
      <c r="D5" s="288"/>
    </row>
    <row r="6" spans="2:8" ht="8.25" customHeight="1" x14ac:dyDescent="0.25">
      <c r="B6" s="273"/>
      <c r="C6" s="258"/>
      <c r="D6" s="258"/>
    </row>
    <row r="7" spans="2:8" ht="30.75" x14ac:dyDescent="0.25">
      <c r="B7" s="274" t="s">
        <v>115</v>
      </c>
      <c r="C7" s="277" t="s">
        <v>137</v>
      </c>
      <c r="D7" s="278">
        <f>'1. Répartition des groupes'!I9</f>
        <v>0</v>
      </c>
      <c r="E7" s="261"/>
      <c r="F7" s="276"/>
      <c r="G7" s="263"/>
      <c r="H7" s="263"/>
    </row>
    <row r="8" spans="2:8" ht="30" x14ac:dyDescent="0.25">
      <c r="B8" s="274" t="s">
        <v>116</v>
      </c>
      <c r="C8" s="277" t="s">
        <v>126</v>
      </c>
      <c r="D8" s="278">
        <f>D7/5</f>
        <v>0</v>
      </c>
      <c r="E8" s="261"/>
      <c r="F8" s="276"/>
      <c r="G8" s="263"/>
      <c r="H8" s="263"/>
    </row>
    <row r="9" spans="2:8" ht="15.75" x14ac:dyDescent="0.25">
      <c r="B9" s="274" t="s">
        <v>117</v>
      </c>
      <c r="C9" s="270" t="s">
        <v>125</v>
      </c>
      <c r="D9" s="278">
        <f>'1. Répartition des groupes'!I8</f>
        <v>0</v>
      </c>
      <c r="E9" s="261"/>
      <c r="F9" s="276"/>
      <c r="G9" s="263"/>
      <c r="H9" s="263"/>
    </row>
    <row r="10" spans="2:8" x14ac:dyDescent="0.25">
      <c r="B10" s="275"/>
      <c r="C10" s="271"/>
      <c r="D10" s="271"/>
      <c r="E10" s="263"/>
      <c r="F10" s="276"/>
      <c r="G10" s="263"/>
      <c r="H10" s="263"/>
    </row>
    <row r="11" spans="2:8" ht="30.75" x14ac:dyDescent="0.25">
      <c r="B11" s="274" t="s">
        <v>118</v>
      </c>
      <c r="C11" s="277" t="s">
        <v>140</v>
      </c>
      <c r="D11" s="270" t="e">
        <f>D9/D8</f>
        <v>#DIV/0!</v>
      </c>
      <c r="E11" s="261"/>
      <c r="F11" s="276"/>
      <c r="G11" s="263"/>
      <c r="H11" s="263"/>
    </row>
    <row r="12" spans="2:8" ht="45.75" x14ac:dyDescent="0.25">
      <c r="B12" s="274" t="s">
        <v>119</v>
      </c>
      <c r="C12" s="277" t="s">
        <v>138</v>
      </c>
      <c r="D12" s="270" t="e">
        <f>((D11/D9)*(D9-2))+(D11/D9)</f>
        <v>#DIV/0!</v>
      </c>
      <c r="E12" s="261"/>
      <c r="F12" s="276"/>
      <c r="G12" s="263"/>
      <c r="H12" s="263"/>
    </row>
    <row r="13" spans="2:8" x14ac:dyDescent="0.25">
      <c r="B13" s="276"/>
      <c r="C13" s="282"/>
      <c r="D13" s="283"/>
      <c r="E13" s="263"/>
      <c r="F13" s="276"/>
      <c r="G13" s="263"/>
      <c r="H13" s="263"/>
    </row>
    <row r="14" spans="2:8" ht="15.75" x14ac:dyDescent="0.25">
      <c r="B14" s="289" t="s">
        <v>120</v>
      </c>
      <c r="C14" s="290" t="s">
        <v>121</v>
      </c>
      <c r="D14" s="291"/>
      <c r="E14" s="263"/>
      <c r="F14" s="276"/>
      <c r="G14" s="263"/>
      <c r="H14" s="263"/>
    </row>
    <row r="15" spans="2:8" x14ac:dyDescent="0.25">
      <c r="B15" s="273"/>
      <c r="C15" s="258"/>
      <c r="E15" s="263"/>
      <c r="F15" s="276"/>
      <c r="G15" s="263"/>
      <c r="H15" s="263"/>
    </row>
    <row r="16" spans="2:8" ht="30" x14ac:dyDescent="0.25">
      <c r="B16" s="274" t="s">
        <v>122</v>
      </c>
      <c r="C16" s="277" t="s">
        <v>158</v>
      </c>
      <c r="D16" s="278" t="e">
        <f>(100/D7)*SUM(D20,D24,D28)</f>
        <v>#DIV/0!</v>
      </c>
      <c r="E16" s="263"/>
      <c r="F16" s="276"/>
      <c r="G16" s="263"/>
      <c r="H16" s="263"/>
    </row>
    <row r="17" spans="2:8" x14ac:dyDescent="0.25">
      <c r="B17" s="276"/>
      <c r="C17" s="282"/>
      <c r="D17" s="283"/>
      <c r="E17" s="263"/>
      <c r="F17" s="276"/>
      <c r="G17" s="263"/>
      <c r="H17" s="263"/>
    </row>
    <row r="18" spans="2:8" s="64" customFormat="1" ht="31.5" x14ac:dyDescent="0.25">
      <c r="B18" s="293" t="s">
        <v>127</v>
      </c>
      <c r="C18" s="294" t="s">
        <v>134</v>
      </c>
      <c r="D18" s="295"/>
      <c r="E18" s="284"/>
      <c r="F18" s="285"/>
      <c r="G18" s="284"/>
      <c r="H18" s="284"/>
    </row>
    <row r="19" spans="2:8" x14ac:dyDescent="0.25"/>
    <row r="20" spans="2:8" ht="15.75" x14ac:dyDescent="0.25">
      <c r="C20" s="266" t="s">
        <v>128</v>
      </c>
      <c r="D20" s="266">
        <f>'1. Répartition des groupes'!D23</f>
        <v>0</v>
      </c>
    </row>
    <row r="21" spans="2:8" ht="30.75" x14ac:dyDescent="0.25">
      <c r="C21" s="267" t="s">
        <v>129</v>
      </c>
      <c r="D21" s="266">
        <v>4</v>
      </c>
    </row>
    <row r="22" spans="2:8" ht="30.75" x14ac:dyDescent="0.25">
      <c r="C22" s="267" t="s">
        <v>141</v>
      </c>
      <c r="D22" s="268" t="e">
        <f>((D20/D21)*D12)*100</f>
        <v>#DIV/0!</v>
      </c>
    </row>
    <row r="23" spans="2:8" x14ac:dyDescent="0.25">
      <c r="C23" s="269"/>
      <c r="D23" s="269"/>
    </row>
    <row r="24" spans="2:8" ht="15.75" x14ac:dyDescent="0.25">
      <c r="C24" s="266" t="s">
        <v>130</v>
      </c>
      <c r="D24" s="266">
        <f>'1. Répartition des groupes'!E23</f>
        <v>0</v>
      </c>
    </row>
    <row r="25" spans="2:8" ht="30.75" x14ac:dyDescent="0.25">
      <c r="C25" s="267" t="s">
        <v>131</v>
      </c>
      <c r="D25" s="266">
        <v>7</v>
      </c>
    </row>
    <row r="26" spans="2:8" ht="15" customHeight="1" x14ac:dyDescent="0.25">
      <c r="C26" s="267" t="s">
        <v>142</v>
      </c>
      <c r="D26" s="268" t="e">
        <f>((D24/D25)*D12)*100</f>
        <v>#DIV/0!</v>
      </c>
    </row>
    <row r="27" spans="2:8" x14ac:dyDescent="0.25">
      <c r="C27" s="264"/>
      <c r="D27" s="281"/>
    </row>
    <row r="28" spans="2:8" x14ac:dyDescent="0.25">
      <c r="C28" s="266" t="s">
        <v>133</v>
      </c>
      <c r="D28" s="266">
        <f>'1. Répartition des groupes'!F23</f>
        <v>0</v>
      </c>
    </row>
    <row r="29" spans="2:8" ht="30.75" x14ac:dyDescent="0.25">
      <c r="C29" s="267" t="s">
        <v>132</v>
      </c>
      <c r="D29" s="266">
        <v>12</v>
      </c>
    </row>
    <row r="30" spans="2:8" ht="30.75" x14ac:dyDescent="0.25">
      <c r="C30" s="267" t="s">
        <v>143</v>
      </c>
      <c r="D30" s="268" t="e">
        <f>((D28/D29)*D12)*100</f>
        <v>#DIV/0!</v>
      </c>
    </row>
    <row r="31" spans="2:8" x14ac:dyDescent="0.25">
      <c r="C31" s="259"/>
      <c r="D31" s="260"/>
    </row>
    <row r="32" spans="2:8" ht="15.75" x14ac:dyDescent="0.25">
      <c r="B32" s="292" t="s">
        <v>135</v>
      </c>
      <c r="C32" s="296" t="s">
        <v>136</v>
      </c>
      <c r="D32" s="297"/>
    </row>
    <row r="33" spans="2:8" x14ac:dyDescent="0.25">
      <c r="C33" s="265"/>
      <c r="D33" s="265"/>
    </row>
    <row r="34" spans="2:8" ht="30" x14ac:dyDescent="0.25">
      <c r="C34" s="267" t="s">
        <v>159</v>
      </c>
      <c r="D34" s="268" t="e">
        <f>SUM(D22,D26,D30)</f>
        <v>#DIV/0!</v>
      </c>
    </row>
    <row r="35" spans="2:8" x14ac:dyDescent="0.25">
      <c r="C35" s="266" t="s">
        <v>160</v>
      </c>
      <c r="D35" s="268" t="e">
        <f>D16</f>
        <v>#DIV/0!</v>
      </c>
      <c r="G35" s="263"/>
      <c r="H35" s="262"/>
    </row>
    <row r="36" spans="2:8" x14ac:dyDescent="0.25">
      <c r="C36" s="269"/>
      <c r="D36" s="269"/>
    </row>
    <row r="37" spans="2:8" s="280" customFormat="1" ht="16.5" thickBot="1" x14ac:dyDescent="0.3">
      <c r="B37" s="279"/>
      <c r="C37" s="298" t="s">
        <v>161</v>
      </c>
      <c r="D37" s="299" t="e">
        <f>SUM(D34,D35)</f>
        <v>#DIV/0!</v>
      </c>
      <c r="F37" s="279"/>
    </row>
    <row r="38" spans="2:8" ht="15.75" thickTop="1" x14ac:dyDescent="0.25"/>
  </sheetData>
  <sheetProtection algorithmName="SHA-512" hashValue="Mni7jhZPrHtZvYNGzQ/sem+rs19HmTfFI4ldRJsFnnbjsU6t6qSstUISXAwyqXhDlsQ4eqlPSBksigroZ6Z0Gg==" saltValue="5J5ENjC+NH7JkCmjvq2jD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12</vt:i4>
      </vt:variant>
    </vt:vector>
  </HeadingPairs>
  <TitlesOfParts>
    <vt:vector size="21" baseType="lpstr">
      <vt:lpstr>1. Répartition des groupes</vt:lpstr>
      <vt:lpstr>1.a Effectifs groupes (1-4)</vt:lpstr>
      <vt:lpstr>1.b Effectifs groupes (5-8)</vt:lpstr>
      <vt:lpstr>1.c Effectif Direction</vt:lpstr>
      <vt:lpstr>2.a Synthèse</vt:lpstr>
      <vt:lpstr>2.b Remarques</vt:lpstr>
      <vt:lpstr>3.a Calculateur</vt:lpstr>
      <vt:lpstr>Listesdéroulante</vt:lpstr>
      <vt:lpstr>3.b Pondération</vt:lpstr>
      <vt:lpstr>Direction</vt:lpstr>
      <vt:lpstr>Directrice_générale</vt:lpstr>
      <vt:lpstr>Educatrice_PE</vt:lpstr>
      <vt:lpstr>Fonction</vt:lpstr>
      <vt:lpstr>IPE</vt:lpstr>
      <vt:lpstr>O_N</vt:lpstr>
      <vt:lpstr>oui</vt:lpstr>
      <vt:lpstr>Personnel</vt:lpstr>
      <vt:lpstr>Personnel_dir</vt:lpstr>
      <vt:lpstr>Personnel_éducatif</vt:lpstr>
      <vt:lpstr>TEL_IPE</vt:lpstr>
      <vt:lpstr>'2.b Remarques'!Zone_d_impression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Cuany Bertrand</dc:creator>
  <dc:description>2018_01_31_version1.1_publ_web</dc:description>
  <cp:lastModifiedBy>Zosso Alexandre</cp:lastModifiedBy>
  <cp:lastPrinted>2022-02-28T10:19:45Z</cp:lastPrinted>
  <dcterms:created xsi:type="dcterms:W3CDTF">2016-07-14T11:07:46Z</dcterms:created>
  <dcterms:modified xsi:type="dcterms:W3CDTF">2022-09-28T09:00:22Z</dcterms:modified>
</cp:coreProperties>
</file>